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H:\NECP\1. Endelig version af NECP\Samlet\Samlede versioner\Til hjemmesidekolleger\Bilag\"/>
    </mc:Choice>
  </mc:AlternateContent>
  <xr:revisionPtr revIDLastSave="0" documentId="13_ncr:1_{2CFE1F96-83BC-4AA3-828C-8E4711242F94}" xr6:coauthVersionLast="36" xr6:coauthVersionMax="47" xr10:uidLastSave="{00000000-0000-0000-0000-000000000000}"/>
  <bookViews>
    <workbookView xWindow="0" yWindow="0" windowWidth="28800" windowHeight="11925" tabRatio="897" xr2:uid="{00000000-000D-0000-FFFF-FFFF00000000}"/>
  </bookViews>
  <sheets>
    <sheet name="1-Mål" sheetId="1" r:id="rId1"/>
    <sheet name="3.2 Energirenoveringspuljen " sheetId="8" r:id="rId2"/>
    <sheet name="3.2 Skrotningsordningen (EA18)" sheetId="10" r:id="rId3"/>
    <sheet name="3.2 Erhvervspuljen" sheetId="22" r:id="rId4"/>
    <sheet name="3.2 Renovering almene boliger" sheetId="15" r:id="rId5"/>
    <sheet name="3.2 Konverteringer opvarmning" sheetId="12" r:id="rId6"/>
    <sheet name="3.3 Grøn Skattereform 2020" sheetId="23" r:id="rId7"/>
    <sheet name="3.3 Grøn Skattereform 2022" sheetId="24" r:id="rId8"/>
    <sheet name="3.2  Transportaftalen" sheetId="4" r:id="rId9"/>
    <sheet name="3.3 Kilometerbaseret vejafgift" sheetId="19" r:id="rId10"/>
    <sheet name="3.3 Energiafgifter o. EUminsats" sheetId="20" r:id="rId11"/>
    <sheet name="3.3 Forøgelse af dieselafgift" sheetId="21" r:id="rId12"/>
    <sheet name="3.2 EE i staten" sheetId="11" r:id="rId13"/>
    <sheet name="3.2 Eksisterende bygninger" sheetId="9" r:id="rId14"/>
    <sheet name="4.c - Livstider" sheetId="6" r:id="rId15"/>
  </sheets>
  <externalReferences>
    <externalReference r:id="rId16"/>
    <externalReference r:id="rId1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D26" i="1"/>
  <c r="S14" i="9" l="1"/>
  <c r="Q14" i="9"/>
  <c r="Q15" i="9" s="1"/>
  <c r="P14" i="9"/>
  <c r="O14" i="9"/>
  <c r="N14" i="9"/>
  <c r="M14" i="9"/>
  <c r="L14" i="9"/>
  <c r="K14" i="9"/>
  <c r="J14" i="9"/>
  <c r="I14" i="9"/>
  <c r="H14" i="9"/>
  <c r="C13" i="19" l="1"/>
  <c r="C14" i="19"/>
  <c r="L15" i="21" l="1"/>
  <c r="L34" i="1"/>
  <c r="L33" i="1"/>
  <c r="K33" i="1"/>
  <c r="K32" i="1"/>
  <c r="L32" i="1"/>
  <c r="J32" i="1"/>
  <c r="J31" i="1"/>
  <c r="K31" i="1"/>
  <c r="L31" i="1"/>
  <c r="I31" i="1"/>
  <c r="G28" i="1"/>
  <c r="H28" i="1"/>
  <c r="I28" i="1"/>
  <c r="J28" i="1"/>
  <c r="K28" i="1"/>
  <c r="L28" i="1"/>
  <c r="H29" i="1"/>
  <c r="I29" i="1"/>
  <c r="J29" i="1"/>
  <c r="K29" i="1"/>
  <c r="L29" i="1"/>
  <c r="I30" i="1"/>
  <c r="J30" i="1"/>
  <c r="K30" i="1"/>
  <c r="L30" i="1"/>
  <c r="H30" i="1"/>
  <c r="G29" i="1"/>
  <c r="F28" i="1"/>
  <c r="F27" i="1"/>
  <c r="H27" i="1"/>
  <c r="I27" i="1"/>
  <c r="J27" i="1"/>
  <c r="K27" i="1"/>
  <c r="L27" i="1"/>
  <c r="E27" i="1"/>
  <c r="E26" i="1"/>
  <c r="F26" i="1"/>
  <c r="G26" i="1"/>
  <c r="H26" i="1"/>
  <c r="I26" i="1"/>
  <c r="J26" i="1"/>
  <c r="K26" i="1"/>
  <c r="L26" i="1"/>
  <c r="L25" i="1"/>
  <c r="K25" i="1"/>
  <c r="J25" i="1"/>
  <c r="I25" i="1"/>
  <c r="H25" i="1"/>
  <c r="G25" i="1"/>
  <c r="F25" i="1"/>
  <c r="E25" i="1"/>
  <c r="D25" i="1"/>
  <c r="C25" i="1"/>
  <c r="E7" i="1"/>
  <c r="D7" i="1"/>
  <c r="C7" i="1"/>
  <c r="R14" i="21" l="1"/>
  <c r="R14" i="24" l="1"/>
  <c r="H15" i="24"/>
  <c r="I15" i="24"/>
  <c r="J15" i="24"/>
  <c r="K15" i="24"/>
  <c r="L15" i="24"/>
  <c r="M15" i="24"/>
  <c r="N15" i="24"/>
  <c r="O15" i="24"/>
  <c r="P15" i="24"/>
  <c r="Q15" i="24"/>
  <c r="S15" i="24"/>
  <c r="C13" i="24" s="1"/>
  <c r="R15" i="24" l="1"/>
  <c r="C14" i="24" s="1"/>
  <c r="S15" i="23"/>
  <c r="C13" i="23" s="1"/>
  <c r="Q15" i="23"/>
  <c r="P15" i="23"/>
  <c r="O15" i="23"/>
  <c r="N15" i="23"/>
  <c r="M15" i="23"/>
  <c r="L15" i="23"/>
  <c r="K15" i="23"/>
  <c r="J15" i="23"/>
  <c r="H15" i="23"/>
  <c r="I15" i="23" l="1"/>
  <c r="R15" i="23" s="1"/>
  <c r="C14" i="23" s="1"/>
  <c r="R14" i="23"/>
  <c r="R14" i="22" l="1"/>
  <c r="H15" i="22"/>
  <c r="I15" i="22"/>
  <c r="J15" i="22"/>
  <c r="K15" i="22"/>
  <c r="L15" i="22"/>
  <c r="M15" i="22"/>
  <c r="N15" i="22"/>
  <c r="O15" i="22"/>
  <c r="P15" i="22"/>
  <c r="Q15" i="22"/>
  <c r="S15" i="22"/>
  <c r="C13" i="22" s="1"/>
  <c r="R15" i="22" l="1"/>
  <c r="C14" i="22" s="1"/>
  <c r="S15" i="21"/>
  <c r="C13" i="21" s="1"/>
  <c r="Q15" i="21"/>
  <c r="P15" i="21"/>
  <c r="O15" i="21"/>
  <c r="N15" i="21"/>
  <c r="M15" i="21"/>
  <c r="K15" i="21"/>
  <c r="J15" i="21"/>
  <c r="I15" i="21"/>
  <c r="H15" i="21"/>
  <c r="S15" i="20"/>
  <c r="C13" i="20" s="1"/>
  <c r="Q15" i="20"/>
  <c r="P15" i="20"/>
  <c r="O15" i="20"/>
  <c r="N15" i="20"/>
  <c r="M15" i="20"/>
  <c r="L15" i="20"/>
  <c r="K15" i="20"/>
  <c r="J15" i="20"/>
  <c r="I15" i="20"/>
  <c r="H15" i="20"/>
  <c r="R14" i="20"/>
  <c r="S15" i="19"/>
  <c r="Q15" i="19"/>
  <c r="P15" i="19"/>
  <c r="O15" i="19"/>
  <c r="N15" i="19"/>
  <c r="M15" i="19"/>
  <c r="L15" i="19"/>
  <c r="K15" i="19"/>
  <c r="J15" i="19"/>
  <c r="I15" i="19"/>
  <c r="H15" i="19"/>
  <c r="R14" i="19"/>
  <c r="R15" i="21" l="1"/>
  <c r="C14" i="21" s="1"/>
  <c r="R15" i="19"/>
  <c r="R15" i="20"/>
  <c r="C14" i="20" s="1"/>
  <c r="S13" i="4" l="1"/>
  <c r="S14" i="4" s="1"/>
  <c r="C12" i="4" s="1"/>
  <c r="Q13" i="4"/>
  <c r="Q14" i="4" s="1"/>
  <c r="P13" i="4"/>
  <c r="P14" i="4" s="1"/>
  <c r="O13" i="4"/>
  <c r="O14" i="4" s="1"/>
  <c r="N13" i="4"/>
  <c r="N14" i="4" s="1"/>
  <c r="M13" i="4"/>
  <c r="M14" i="4" s="1"/>
  <c r="L13" i="4"/>
  <c r="L14" i="4" s="1"/>
  <c r="K13" i="4"/>
  <c r="K14" i="4" s="1"/>
  <c r="J13" i="4"/>
  <c r="J14" i="4" s="1"/>
  <c r="I13" i="4"/>
  <c r="I14" i="4" s="1"/>
  <c r="H13" i="4"/>
  <c r="H14" i="4" s="1"/>
  <c r="S13" i="12"/>
  <c r="S14" i="12" s="1"/>
  <c r="C12" i="12" s="1"/>
  <c r="Q13" i="12"/>
  <c r="Q14" i="12" s="1"/>
  <c r="P13" i="12"/>
  <c r="P14" i="12" s="1"/>
  <c r="O13" i="12"/>
  <c r="O14" i="12" s="1"/>
  <c r="N13" i="12"/>
  <c r="N14" i="12" s="1"/>
  <c r="M13" i="12"/>
  <c r="M14" i="12" s="1"/>
  <c r="L13" i="12"/>
  <c r="L14" i="12" s="1"/>
  <c r="K13" i="12"/>
  <c r="K14" i="12" s="1"/>
  <c r="J13" i="12"/>
  <c r="J14" i="12" s="1"/>
  <c r="I13" i="12"/>
  <c r="I14" i="12" s="1"/>
  <c r="H13" i="12"/>
  <c r="R13" i="12" l="1"/>
  <c r="R14" i="12" s="1"/>
  <c r="C13" i="12" s="1"/>
  <c r="R13" i="4"/>
  <c r="R14" i="4" s="1"/>
  <c r="C13" i="4" s="1"/>
  <c r="H14" i="12"/>
  <c r="J26" i="10"/>
  <c r="S13" i="10"/>
  <c r="S14" i="10" s="1"/>
  <c r="C12" i="10" s="1"/>
  <c r="Q13" i="10"/>
  <c r="Q14" i="10" s="1"/>
  <c r="P13" i="10"/>
  <c r="P14" i="10" s="1"/>
  <c r="O13" i="10"/>
  <c r="O14" i="10" s="1"/>
  <c r="N13" i="10"/>
  <c r="N14" i="10" s="1"/>
  <c r="M13" i="10"/>
  <c r="M14" i="10" s="1"/>
  <c r="L13" i="10"/>
  <c r="L14" i="10" s="1"/>
  <c r="K13" i="10"/>
  <c r="K14" i="10" s="1"/>
  <c r="J13" i="10"/>
  <c r="J14" i="10" s="1"/>
  <c r="I13" i="10"/>
  <c r="I14" i="10" s="1"/>
  <c r="H13" i="10"/>
  <c r="H14" i="10" s="1"/>
  <c r="S15" i="9"/>
  <c r="P15" i="9"/>
  <c r="O15" i="9"/>
  <c r="N15" i="9"/>
  <c r="M15" i="9"/>
  <c r="L15" i="9"/>
  <c r="K15" i="9"/>
  <c r="J15" i="9"/>
  <c r="I15" i="9"/>
  <c r="H15" i="9"/>
  <c r="S13" i="15"/>
  <c r="S14" i="15" s="1"/>
  <c r="C12" i="15" s="1"/>
  <c r="Q13" i="15"/>
  <c r="Q14" i="15" s="1"/>
  <c r="P13" i="15"/>
  <c r="P14" i="15" s="1"/>
  <c r="O13" i="15"/>
  <c r="O14" i="15" s="1"/>
  <c r="N13" i="15"/>
  <c r="N14" i="15" s="1"/>
  <c r="M13" i="15"/>
  <c r="M14" i="15" s="1"/>
  <c r="L13" i="15"/>
  <c r="L14" i="15" s="1"/>
  <c r="K13" i="15"/>
  <c r="K14" i="15" s="1"/>
  <c r="J13" i="15"/>
  <c r="J14" i="15" s="1"/>
  <c r="I13" i="15"/>
  <c r="I14" i="15" s="1"/>
  <c r="H13" i="15"/>
  <c r="H14" i="15" s="1"/>
  <c r="C13" i="9" l="1"/>
  <c r="R13" i="10"/>
  <c r="R14" i="10" s="1"/>
  <c r="C13" i="10" s="1"/>
  <c r="R13" i="15"/>
  <c r="R14" i="15" s="1"/>
  <c r="C13" i="15" s="1"/>
  <c r="R14" i="9"/>
  <c r="R15" i="9" s="1"/>
  <c r="C14" i="9" s="1"/>
  <c r="S13" i="11"/>
  <c r="S14" i="11" s="1"/>
  <c r="C12" i="11" s="1"/>
  <c r="Q13" i="11"/>
  <c r="Q14" i="11" s="1"/>
  <c r="P13" i="11"/>
  <c r="P14" i="11" s="1"/>
  <c r="O13" i="11"/>
  <c r="O14" i="11" s="1"/>
  <c r="N13" i="11"/>
  <c r="N14" i="11" s="1"/>
  <c r="M13" i="11"/>
  <c r="M14" i="11" s="1"/>
  <c r="L13" i="11"/>
  <c r="L14" i="11" s="1"/>
  <c r="K13" i="11"/>
  <c r="K14" i="11" s="1"/>
  <c r="J13" i="11"/>
  <c r="J14" i="11" s="1"/>
  <c r="I13" i="11"/>
  <c r="I14" i="11" s="1"/>
  <c r="H13" i="11"/>
  <c r="H14" i="11" s="1"/>
  <c r="R13" i="11" l="1"/>
  <c r="R14" i="11" s="1"/>
  <c r="C13" i="11" s="1"/>
  <c r="S14" i="8"/>
  <c r="S15" i="8" s="1"/>
  <c r="C13" i="8" s="1"/>
  <c r="Q14" i="8"/>
  <c r="Q15" i="8" s="1"/>
  <c r="P14" i="8"/>
  <c r="P15" i="8" s="1"/>
  <c r="O14" i="8"/>
  <c r="O15" i="8" s="1"/>
  <c r="N14" i="8"/>
  <c r="N15" i="8" s="1"/>
  <c r="M14" i="8"/>
  <c r="M15" i="8" s="1"/>
  <c r="L14" i="8"/>
  <c r="L15" i="8" s="1"/>
  <c r="K14" i="8"/>
  <c r="K15" i="8" s="1"/>
  <c r="J14" i="8"/>
  <c r="J15" i="8" s="1"/>
  <c r="I14" i="8"/>
  <c r="I15" i="8" s="1"/>
  <c r="H14" i="8"/>
  <c r="H15" i="8" s="1"/>
  <c r="R14" i="8" l="1"/>
  <c r="R15" i="8" s="1"/>
  <c r="C14" i="8" s="1"/>
  <c r="F7" i="1" l="1"/>
  <c r="C11" i="1" s="1"/>
  <c r="C36" i="1" l="1"/>
  <c r="D36" i="1" l="1"/>
  <c r="L36" i="1" l="1"/>
  <c r="E36" i="1"/>
  <c r="K36" i="1"/>
  <c r="I36" i="1"/>
  <c r="H36" i="1"/>
  <c r="J36" i="1"/>
  <c r="F36" i="1" l="1"/>
  <c r="G36" i="1"/>
  <c r="C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Jean-Sébastien Broc</author>
  </authors>
  <commentList>
    <comment ref="G7" authorId="0" shapeId="0" xr:uid="{00000000-0006-0000-0000-000001000000}">
      <text>
        <r>
          <rPr>
            <sz val="9"/>
            <color indexed="81"/>
            <rFont val="Tahoma"/>
            <family val="2"/>
          </rPr>
          <t>unit set in the Annex III of regulation (EU) 2018/1999</t>
        </r>
      </text>
    </comment>
    <comment ref="D11" authorId="0" shapeId="0" xr:uid="{00000000-0006-0000-0000-000002000000}">
      <text>
        <r>
          <rPr>
            <sz val="9"/>
            <color indexed="81"/>
            <rFont val="Tahoma"/>
            <family val="2"/>
          </rPr>
          <t>unit set in the Annex III of regulation (EU) 2018/1999</t>
        </r>
      </text>
    </comment>
    <comment ref="D12" authorId="0" shapeId="0" xr:uid="{00000000-0006-0000-0000-000003000000}">
      <text>
        <r>
          <rPr>
            <sz val="9"/>
            <color indexed="81"/>
            <rFont val="Tahoma"/>
            <family val="2"/>
          </rPr>
          <t>unit set in the Annex III of regulation (EU) 2018/1999</t>
        </r>
      </text>
    </comment>
  </commentList>
</comments>
</file>

<file path=xl/sharedStrings.xml><?xml version="1.0" encoding="utf-8"?>
<sst xmlns="http://schemas.openxmlformats.org/spreadsheetml/2006/main" count="1285" uniqueCount="401">
  <si>
    <t>References to points in Annex III of GOV</t>
  </si>
  <si>
    <r>
      <t>3.2) Alternative policy measures referred to in Article 7b and Article 20(6) (</t>
    </r>
    <r>
      <rPr>
        <b/>
        <u/>
        <sz val="14"/>
        <color theme="1"/>
        <rFont val="Calibri"/>
        <family val="2"/>
        <scheme val="minor"/>
      </rPr>
      <t>except taxation measures</t>
    </r>
    <r>
      <rPr>
        <b/>
        <sz val="14"/>
        <color theme="1"/>
        <rFont val="Calibri"/>
        <family val="2"/>
        <scheme val="minor"/>
      </rPr>
      <t>)</t>
    </r>
  </si>
  <si>
    <t>including information about 4) Calculation methodology and 5) Monitoring and Verification</t>
  </si>
  <si>
    <t>3.2.a) to 3.2.b)</t>
  </si>
  <si>
    <t>General information</t>
  </si>
  <si>
    <t>Title of the policy measure</t>
  </si>
  <si>
    <t>3.2.a)</t>
  </si>
  <si>
    <t>Type of policy measure</t>
  </si>
  <si>
    <r>
      <t xml:space="preserve">Short description of the policy measure </t>
    </r>
    <r>
      <rPr>
        <sz val="11"/>
        <rFont val="Calibri"/>
        <family val="2"/>
        <scheme val="minor"/>
      </rPr>
      <t>(including design features)</t>
    </r>
  </si>
  <si>
    <t>Useful information</t>
  </si>
  <si>
    <t>Budget planned or estimated</t>
  </si>
  <si>
    <r>
      <t xml:space="preserve">Source(s) of information </t>
    </r>
    <r>
      <rPr>
        <sz val="11"/>
        <rFont val="Calibri"/>
        <family val="2"/>
        <scheme val="minor"/>
      </rPr>
      <t>(including the reference of the related law or other legal text(s))</t>
    </r>
  </si>
  <si>
    <t>3.2.c)</t>
  </si>
  <si>
    <t>Expected savings for 2021-2030 and intermediate period(s) (point 5(d) of Annex V)</t>
  </si>
  <si>
    <t>Expected cumulative end-use energy savings</t>
  </si>
  <si>
    <t>ktoe</t>
  </si>
  <si>
    <t>Expected new annual end-use energy savings and/or amount of energy savings in relation to any intermediate periods</t>
  </si>
  <si>
    <t>ktoe/year</t>
  </si>
  <si>
    <t>Intermediate period(s), where relevant</t>
  </si>
  <si>
    <r>
      <t xml:space="preserve">Complementary explanations </t>
    </r>
    <r>
      <rPr>
        <sz val="11"/>
        <rFont val="Calibri"/>
        <family val="2"/>
        <scheme val="minor"/>
      </rPr>
      <t>(when relevant)</t>
    </r>
  </si>
  <si>
    <t>3.2.d) to 3.2.g)</t>
  </si>
  <si>
    <t>3.2.d) to 3.2.g) Key design features</t>
  </si>
  <si>
    <t>3.2.d)</t>
  </si>
  <si>
    <r>
      <t>Implementing public authorities, participating or entrusted parties and their responsibilities for implementing the policy measure</t>
    </r>
    <r>
      <rPr>
        <sz val="11"/>
        <rFont val="Calibri"/>
        <family val="2"/>
        <scheme val="minor"/>
      </rPr>
      <t xml:space="preserve"> (points 3(b) and 5(b) of Annex V)</t>
    </r>
  </si>
  <si>
    <t>3.2.e)</t>
  </si>
  <si>
    <r>
      <t>Target sectors</t>
    </r>
    <r>
      <rPr>
        <sz val="11"/>
        <rFont val="Calibri"/>
        <family val="2"/>
        <scheme val="minor"/>
      </rPr>
      <t xml:space="preserve"> (point 5(c) of Annex V)</t>
    </r>
  </si>
  <si>
    <t>3.2.f)</t>
  </si>
  <si>
    <r>
      <t xml:space="preserve">Individual actions eligible to the alternative measure </t>
    </r>
    <r>
      <rPr>
        <sz val="11"/>
        <rFont val="Calibri"/>
        <family val="2"/>
        <scheme val="minor"/>
      </rPr>
      <t xml:space="preserve">(point 5(f) of Annex V) </t>
    </r>
    <r>
      <rPr>
        <b/>
        <sz val="11"/>
        <rFont val="Calibri"/>
        <family val="2"/>
        <scheme val="minor"/>
      </rPr>
      <t>and corresponding lifetimes</t>
    </r>
    <r>
      <rPr>
        <sz val="11"/>
        <rFont val="Calibri"/>
        <family val="2"/>
        <scheme val="minor"/>
      </rPr>
      <t xml:space="preserve"> (points 2(i) and 5(h) of Annex V)</t>
    </r>
  </si>
  <si>
    <t>3.2.g)</t>
  </si>
  <si>
    <r>
      <t xml:space="preserve">Specific policy measures or individual actions targeting energy poverty </t>
    </r>
    <r>
      <rPr>
        <sz val="11"/>
        <rFont val="Calibri"/>
        <family val="2"/>
        <scheme val="minor"/>
      </rPr>
      <t>(where applicable)</t>
    </r>
  </si>
  <si>
    <t>4)</t>
  </si>
  <si>
    <t>Calculation methodology (requirements related to Annex V)</t>
  </si>
  <si>
    <t>4.a) to 4.c)</t>
  </si>
  <si>
    <t>4.a) to 4.c) General information about the calculation methodology</t>
  </si>
  <si>
    <t>4.a)</t>
  </si>
  <si>
    <r>
      <t>Measurement method(s) used</t>
    </r>
    <r>
      <rPr>
        <sz val="11"/>
        <rFont val="Calibri"/>
        <family val="2"/>
        <scheme val="minor"/>
      </rPr>
      <t xml:space="preserve"> (point 1 of Annex V)</t>
    </r>
  </si>
  <si>
    <t>4.b)</t>
  </si>
  <si>
    <r>
      <t>Metric(s) used to express the energy savings (primary or final energy savings)</t>
    </r>
    <r>
      <rPr>
        <sz val="11"/>
        <rFont val="Calibri"/>
        <family val="2"/>
        <scheme val="minor"/>
      </rPr>
      <t xml:space="preserve"> (point 3(d) of Annex V)</t>
    </r>
  </si>
  <si>
    <t>4.c)</t>
  </si>
  <si>
    <r>
      <t>How lifetimes (and possible changes in savings over time) are taken into account in savings calculations</t>
    </r>
    <r>
      <rPr>
        <sz val="11"/>
        <rFont val="Calibri"/>
        <family val="2"/>
        <scheme val="minor"/>
      </rPr>
      <t xml:space="preserve"> (points 2(i) and 5(h) of Annex V)</t>
    </r>
  </si>
  <si>
    <t>Approach used to take into account the lifetime of savings and main datasources used to calculate the savings</t>
  </si>
  <si>
    <t>Other sources of information or references (e.g. studies, evaluation reports) where more explanations and details about the savings calculations can be found</t>
  </si>
  <si>
    <t>4.d)</t>
  </si>
  <si>
    <t>Additionality and materiality (requirements related to point 5(g) of Annex V)</t>
  </si>
  <si>
    <r>
      <t xml:space="preserve">Brief description of the calculation methodology; including how is additionality taken into account in the calculation methodology? </t>
    </r>
    <r>
      <rPr>
        <sz val="11"/>
        <rFont val="Calibri"/>
        <family val="2"/>
        <scheme val="minor"/>
      </rPr>
      <t xml:space="preserve">(Annex V(2)) </t>
    </r>
  </si>
  <si>
    <r>
      <t xml:space="preserve">Does the policy measure promote early replacements? If so, how is it taken into account in the calculation of the savings? </t>
    </r>
    <r>
      <rPr>
        <sz val="11"/>
        <rFont val="Calibri"/>
        <family val="2"/>
        <scheme val="minor"/>
      </rPr>
      <t>(point 2(f) of Annex V)</t>
    </r>
  </si>
  <si>
    <r>
      <t xml:space="preserve">Benchmarks used for deemed and scaled savings </t>
    </r>
    <r>
      <rPr>
        <sz val="11"/>
        <rFont val="Calibri"/>
        <family val="2"/>
        <scheme val="minor"/>
      </rPr>
      <t>(in case  deemed or scaled savings are used) (point 1(c) of Annex V)</t>
    </r>
  </si>
  <si>
    <r>
      <t xml:space="preserve">How is materiality of savings ensured? </t>
    </r>
    <r>
      <rPr>
        <sz val="11"/>
        <rFont val="Calibri"/>
        <family val="2"/>
        <scheme val="minor"/>
      </rPr>
      <t>(point 3(h) of Annex V)</t>
    </r>
  </si>
  <si>
    <t>4.e)</t>
  </si>
  <si>
    <t>Possible overlaps (between policy measures and between individual actions) and double counting</t>
  </si>
  <si>
    <t>Possible overlaps between individual actions eligible to the EEO scheme</t>
  </si>
  <si>
    <t>Possible overlaps between the EEO scheme and alternative measure(s) reported to Article 7</t>
  </si>
  <si>
    <r>
      <t xml:space="preserve">How are possible overlaps </t>
    </r>
    <r>
      <rPr>
        <sz val="11"/>
        <rFont val="Calibri"/>
        <family val="2"/>
        <scheme val="minor"/>
      </rPr>
      <t>(between the EEO scheme and alternative measures)</t>
    </r>
    <r>
      <rPr>
        <b/>
        <sz val="11"/>
        <rFont val="Calibri"/>
        <family val="2"/>
        <scheme val="minor"/>
      </rPr>
      <t xml:space="preserve"> addressed to avoid any double counting of energy savings?</t>
    </r>
    <r>
      <rPr>
        <sz val="11"/>
        <rFont val="Calibri"/>
        <family val="2"/>
        <scheme val="minor"/>
      </rPr>
      <t xml:space="preserve"> (point 3(g) of Annex V)</t>
    </r>
  </si>
  <si>
    <t>4.f)</t>
  </si>
  <si>
    <t>Climatic variations (where relevant) (points 2(h) and 5(i) of Annex V)</t>
  </si>
  <si>
    <t>Are the climatic variations between regions? And can they affect the actions eligible to the policy measure?</t>
  </si>
  <si>
    <t>(where relevant) How climatic variations are addressed in savings calculations?</t>
  </si>
  <si>
    <t>5)</t>
  </si>
  <si>
    <t>Monitoring and verification (M&amp;V) of savings (point 5(j) of Annex V)</t>
  </si>
  <si>
    <t>5.a)</t>
  </si>
  <si>
    <t>Brief description of the monitoring &amp; verification system and of the process of verification</t>
  </si>
  <si>
    <t>5.b)</t>
  </si>
  <si>
    <t>Authorities responsible for the M&amp;V of the policy measure</t>
  </si>
  <si>
    <t>5.c)</t>
  </si>
  <si>
    <r>
      <t xml:space="preserve">Independence of the M&amp;V from the participating or entrusted parties </t>
    </r>
    <r>
      <rPr>
        <sz val="11"/>
        <rFont val="Calibri"/>
        <family val="2"/>
        <scheme val="minor"/>
      </rPr>
      <t>(point 2 of article 7b)</t>
    </r>
  </si>
  <si>
    <t>5.d)</t>
  </si>
  <si>
    <r>
      <t>Verification of statistically representative samples</t>
    </r>
    <r>
      <rPr>
        <sz val="11"/>
        <rFont val="Calibri"/>
        <family val="2"/>
        <scheme val="minor"/>
      </rPr>
      <t xml:space="preserve"> (point 2 of Article 7b)</t>
    </r>
  </si>
  <si>
    <t>5.f)</t>
  </si>
  <si>
    <r>
      <t>Publication of energy savings achieved each year under the policy measure</t>
    </r>
    <r>
      <rPr>
        <sz val="11"/>
        <rFont val="Calibri"/>
        <family val="2"/>
        <scheme val="minor"/>
      </rPr>
      <t xml:space="preserve"> (point 3(e) of Annex V)</t>
    </r>
  </si>
  <si>
    <t>5.g)</t>
  </si>
  <si>
    <r>
      <t>Penalties applied in case of non-compliance</t>
    </r>
    <r>
      <rPr>
        <sz val="11"/>
        <rFont val="Calibri"/>
        <family val="2"/>
        <scheme val="minor"/>
      </rPr>
      <t xml:space="preserve"> (and related references, including the law or other legal texts setting the penalties and related conditions)</t>
    </r>
  </si>
  <si>
    <t>5.h)</t>
  </si>
  <si>
    <r>
      <t>Provision(s) in case the progress of the policy measure is not satisfactory</t>
    </r>
    <r>
      <rPr>
        <sz val="11"/>
        <rFont val="Calibri"/>
        <family val="2"/>
        <scheme val="minor"/>
      </rPr>
      <t xml:space="preserve"> (point 3(f) of Annex V)</t>
    </r>
  </si>
  <si>
    <t>Information about quality standards (point 2(g) of Annex V )</t>
  </si>
  <si>
    <t>How are quality standards (for products, services and installation of measures) promoted or required by the policy measure?</t>
  </si>
  <si>
    <t>Complementary information or explanations (optional)</t>
  </si>
  <si>
    <t>Mention here any other information of explanation that can be useful for experience sharing</t>
  </si>
  <si>
    <t>1) Level of the energy savings requirement to be achieved over the whole period from 1 January 2021 to 31 December 2030</t>
  </si>
  <si>
    <t>1.a)</t>
  </si>
  <si>
    <t>Basis to calculate the savings requirement</t>
  </si>
  <si>
    <t>Final energy consumption for the three most recent years available prior to January 2019</t>
  </si>
  <si>
    <t xml:space="preserve">Link to FEC data on Eurostat: </t>
  </si>
  <si>
    <t xml:space="preserve">https://ec.europa.eu/eurostat/web/products-datasets/-/t2020_34 </t>
  </si>
  <si>
    <r>
      <t>Year</t>
    </r>
    <r>
      <rPr>
        <sz val="11"/>
        <color theme="1"/>
        <rFont val="Calibri"/>
        <family val="2"/>
        <scheme val="minor"/>
      </rPr>
      <t xml:space="preserve"> (change the years of the series if most recent years not available yet)</t>
    </r>
  </si>
  <si>
    <t>Average</t>
  </si>
  <si>
    <t>Unit</t>
  </si>
  <si>
    <t>Final Energy Consumption (FEC)</t>
  </si>
  <si>
    <t>1.b)</t>
  </si>
  <si>
    <t>Total cumulative amount of end-use energy savings to be achieved for 2021-2030 (Article 7(1)(b))</t>
  </si>
  <si>
    <t>Rate of new annual final energy savings (as specified in point b of article 7(1))</t>
  </si>
  <si>
    <t>Note: to be changed to 0.24% for Cyprus and Malta</t>
  </si>
  <si>
    <r>
      <t xml:space="preserve">Total cumulative amount of end-use energy savings to be achieved for 2021-2030 </t>
    </r>
    <r>
      <rPr>
        <sz val="11"/>
        <color theme="1"/>
        <rFont val="Calibri"/>
        <family val="2"/>
        <scheme val="minor"/>
      </rPr>
      <t>(as specified in point b of article 7(1))</t>
    </r>
  </si>
  <si>
    <r>
      <rPr>
        <sz val="11"/>
        <rFont val="Calibri"/>
        <family val="2"/>
        <scheme val="minor"/>
      </rPr>
      <t>National savings objective for 2021-2030 under article 7</t>
    </r>
    <r>
      <rPr>
        <b/>
        <sz val="11"/>
        <color theme="1"/>
        <rFont val="Calibri"/>
        <family val="2"/>
        <scheme val="minor"/>
      </rPr>
      <t xml:space="preserve"> (if different from the savings requirement specified in article 7(1))</t>
    </r>
  </si>
  <si>
    <t>Note: according to amended EED article 7(2), the adopted target should not be less than the reference target</t>
  </si>
  <si>
    <t>In case the national savings objective is different from the savings requirement, please provide explanations in next tab "2-Target_details"</t>
  </si>
  <si>
    <t>1.c)</t>
  </si>
  <si>
    <t>Complementary explanations</t>
  </si>
  <si>
    <t>Datasource used to calculate the basis for the savings requirement (if different from Eurostat):</t>
  </si>
  <si>
    <t>Related justifications and explanations of differences with Eurostat data:</t>
  </si>
  <si>
    <t>Possibility to phase the savings requirement over the obligation period 2021-2030 (article 7(1)</t>
  </si>
  <si>
    <r>
      <t xml:space="preserve">Use the table below </t>
    </r>
    <r>
      <rPr>
        <b/>
        <sz val="12"/>
        <color theme="1"/>
        <rFont val="Calibri"/>
        <family val="2"/>
        <scheme val="minor"/>
      </rPr>
      <t xml:space="preserve">IF </t>
    </r>
    <r>
      <rPr>
        <sz val="12"/>
        <color theme="1"/>
        <rFont val="Calibri"/>
        <family val="2"/>
        <scheme val="minor"/>
      </rPr>
      <t xml:space="preserve">the calculation of the savings requirement:
- takes into account </t>
    </r>
    <r>
      <rPr>
        <b/>
        <sz val="12"/>
        <color theme="1"/>
        <rFont val="Calibri"/>
        <family val="2"/>
        <scheme val="minor"/>
      </rPr>
      <t>different rates</t>
    </r>
    <r>
      <rPr>
        <sz val="12"/>
        <color theme="1"/>
        <rFont val="Calibri"/>
        <family val="2"/>
        <scheme val="minor"/>
      </rPr>
      <t xml:space="preserve"> of expected new annual savings </t>
    </r>
    <r>
      <rPr>
        <b/>
        <sz val="12"/>
        <color theme="1"/>
        <rFont val="Calibri"/>
        <family val="2"/>
        <scheme val="minor"/>
      </rPr>
      <t>over the years</t>
    </r>
    <r>
      <rPr>
        <sz val="12"/>
        <color theme="1"/>
        <rFont val="Calibri"/>
        <family val="2"/>
        <scheme val="minor"/>
      </rPr>
      <t xml:space="preserve">, OR
- takes into account a </t>
    </r>
    <r>
      <rPr>
        <b/>
        <sz val="12"/>
        <color theme="1"/>
        <rFont val="Calibri"/>
        <family val="2"/>
        <scheme val="minor"/>
      </rPr>
      <t>decline of the energy savings over the years</t>
    </r>
    <r>
      <rPr>
        <sz val="12"/>
        <color theme="1"/>
        <rFont val="Calibri"/>
        <family val="2"/>
        <scheme val="minor"/>
      </rPr>
      <t xml:space="preserve"> (point (i) of Annex V(2)) (e.g. if a discount factor is used)</t>
    </r>
  </si>
  <si>
    <r>
      <t xml:space="preserve">Expected end-use energy savings (in </t>
    </r>
    <r>
      <rPr>
        <b/>
        <u/>
        <sz val="12"/>
        <color theme="1"/>
        <rFont val="Calibri"/>
        <family val="2"/>
        <scheme val="minor"/>
      </rPr>
      <t>ktoe</t>
    </r>
    <r>
      <rPr>
        <b/>
        <sz val="12"/>
        <color theme="1"/>
        <rFont val="Calibri"/>
        <family val="2"/>
        <scheme val="minor"/>
      </rPr>
      <t>)</t>
    </r>
  </si>
  <si>
    <t>Expected annual savings in 2021</t>
  </si>
  <si>
    <t>Expected annual savings in 2022</t>
  </si>
  <si>
    <t>Expected annual savings in 2023</t>
  </si>
  <si>
    <t>Expected annual savings in 2024</t>
  </si>
  <si>
    <t>Expected annual savings in 2025</t>
  </si>
  <si>
    <t>Expected annual savings in 2026</t>
  </si>
  <si>
    <t>Expected annual savings in 2027</t>
  </si>
  <si>
    <t>Expected annual savings in 2028</t>
  </si>
  <si>
    <t>Expected annual savings in 2029</t>
  </si>
  <si>
    <t>Expected annual savings in 2030</t>
  </si>
  <si>
    <t>Expected savings from individual actions installed/implemented in 2021</t>
  </si>
  <si>
    <t>Expected savings from individual actions installed/implemented in 2022</t>
  </si>
  <si>
    <t>Expected savings from individual actions installed/implemented in 2023</t>
  </si>
  <si>
    <t>Expected savings from individual actions installed/implemented in 2024</t>
  </si>
  <si>
    <t>Expected savings from individual actions installed/implemented in 2025</t>
  </si>
  <si>
    <t>Expected savings from individual actions installed/implemented in 2026</t>
  </si>
  <si>
    <t>Expected savings from individual actions installed/implemented in 2027</t>
  </si>
  <si>
    <t>Expected savings from individual actions installed/implemented in 2028</t>
  </si>
  <si>
    <t>Expected savings from individual actions installed/implemented in 2029</t>
  </si>
  <si>
    <t>Expected savings from individual actions installed/implemented in 2030</t>
  </si>
  <si>
    <t>Total expected annual savings in 2021</t>
  </si>
  <si>
    <t>Total expected annual savings in 2022</t>
  </si>
  <si>
    <t>Total expected annual savings in 2023</t>
  </si>
  <si>
    <t>Total expected annual savings in 2024</t>
  </si>
  <si>
    <t>Total expected annual savings in 2025</t>
  </si>
  <si>
    <t>Total expected annual savings in 2026</t>
  </si>
  <si>
    <t>Total expected annual savings in 2027</t>
  </si>
  <si>
    <t>Total expected annual savings in 2028</t>
  </si>
  <si>
    <t>Total expected annual savings in 2029</t>
  </si>
  <si>
    <t>Total expected annual savings in 2030</t>
  </si>
  <si>
    <t xml:space="preserve">Information about the lifetime of the individual actions eligibile to the policy measures (for both, EEOS and alternative measures) reported for article 7 
</t>
  </si>
  <si>
    <t>(points 2(i) and 5(h) of Annex V)</t>
  </si>
  <si>
    <t>End-use sector</t>
  </si>
  <si>
    <t>Type or category of individual action</t>
  </si>
  <si>
    <t>Assumed lifetime value (in years)</t>
  </si>
  <si>
    <t>Assumptions about possible changes in the energy savings over time</t>
  </si>
  <si>
    <t>Source or method use to estimate the lifetime and related assumptions</t>
  </si>
  <si>
    <t>average ktoe/year</t>
  </si>
  <si>
    <t>PJ/y</t>
  </si>
  <si>
    <t>ktoe/y</t>
  </si>
  <si>
    <t xml:space="preserve">Expected new annual end-use energy savings </t>
  </si>
  <si>
    <t>Cumulative</t>
  </si>
  <si>
    <t>Total cummulative savings for 2021-2030:</t>
  </si>
  <si>
    <t>3.3) Information on taxation measures</t>
  </si>
  <si>
    <t>3.3.a) to 3.3.e)</t>
  </si>
  <si>
    <t>Name of the policy measure</t>
  </si>
  <si>
    <t>3.3.a)</t>
  </si>
  <si>
    <r>
      <t>Short description of the taxation measure</t>
    </r>
    <r>
      <rPr>
        <sz val="11"/>
        <color theme="1"/>
        <rFont val="Calibri"/>
        <family val="2"/>
        <scheme val="minor"/>
      </rPr>
      <t xml:space="preserve"> (including its objectives)</t>
    </r>
  </si>
  <si>
    <t>3.3.b)</t>
  </si>
  <si>
    <r>
      <t>Duration of taxation measure</t>
    </r>
    <r>
      <rPr>
        <sz val="11"/>
        <color theme="1"/>
        <rFont val="Calibri"/>
        <family val="2"/>
        <scheme val="minor"/>
      </rPr>
      <t xml:space="preserve"> (point 5(iv) of Annex V)</t>
    </r>
  </si>
  <si>
    <t>3.3.c)</t>
  </si>
  <si>
    <r>
      <t xml:space="preserve">Implementing public authority </t>
    </r>
    <r>
      <rPr>
        <sz val="11"/>
        <color theme="1"/>
        <rFont val="Calibri"/>
        <family val="2"/>
        <scheme val="minor"/>
      </rPr>
      <t>(point 5(ii) of Annex V)</t>
    </r>
  </si>
  <si>
    <t>3.3.e)</t>
  </si>
  <si>
    <r>
      <t>Target sectors and segment of taxpayers</t>
    </r>
    <r>
      <rPr>
        <sz val="11"/>
        <color theme="1"/>
        <rFont val="Calibri"/>
        <family val="2"/>
        <scheme val="minor"/>
      </rPr>
      <t xml:space="preserve"> (point 5(i) of Annex V)</t>
    </r>
  </si>
  <si>
    <r>
      <t xml:space="preserve">Source(s) of information </t>
    </r>
    <r>
      <rPr>
        <sz val="11"/>
        <color theme="1"/>
        <rFont val="Calibri"/>
        <family val="2"/>
        <scheme val="minor"/>
      </rPr>
      <t>(including the reference of the related law or other legal text(s))</t>
    </r>
  </si>
  <si>
    <t>3.3.d)</t>
  </si>
  <si>
    <t>Expected savings for 2021-2030 (point 5(iii) of Annex V)</t>
  </si>
  <si>
    <t>Expected annual end-use energy savings</t>
  </si>
  <si>
    <r>
      <t xml:space="preserve">Complementary explanations </t>
    </r>
    <r>
      <rPr>
        <sz val="11"/>
        <color theme="1"/>
        <rFont val="Calibri"/>
        <family val="2"/>
        <scheme val="minor"/>
      </rPr>
      <t>(when relevant)</t>
    </r>
  </si>
  <si>
    <t>3.3.f)</t>
  </si>
  <si>
    <t>Calculation methodology (information requirements set in points (4) and 5(v) of Annex V)</t>
  </si>
  <si>
    <t>Calculation method(s) used</t>
  </si>
  <si>
    <r>
      <t xml:space="preserve">Approach to calculating savings </t>
    </r>
    <r>
      <rPr>
        <sz val="11"/>
        <color theme="1"/>
        <rFont val="Calibri"/>
        <family val="2"/>
        <scheme val="minor"/>
      </rPr>
      <t>(point (4)(a) of Annex V)</t>
    </r>
  </si>
  <si>
    <r>
      <t xml:space="preserve">Elasticities (short-term) </t>
    </r>
    <r>
      <rPr>
        <sz val="11"/>
        <color theme="1"/>
        <rFont val="Calibri"/>
        <family val="2"/>
        <scheme val="minor"/>
      </rPr>
      <t>(point (4)(b) of Annex V)</t>
    </r>
  </si>
  <si>
    <r>
      <t>Elasticities (long-term)</t>
    </r>
    <r>
      <rPr>
        <sz val="11"/>
        <color theme="1"/>
        <rFont val="Calibri"/>
        <family val="2"/>
        <scheme val="minor"/>
      </rPr>
      <t xml:space="preserve"> (point (4)(b) of Annex V)</t>
    </r>
  </si>
  <si>
    <r>
      <t xml:space="preserve">How lifetimes are addressed in savings calculations </t>
    </r>
    <r>
      <rPr>
        <sz val="11"/>
        <color theme="1"/>
        <rFont val="Calibri"/>
        <family val="2"/>
        <scheme val="minor"/>
      </rPr>
      <t>(point 2(e) of Annex V)</t>
    </r>
  </si>
  <si>
    <r>
      <t>How is double counting with other policy measure(s) avoided?</t>
    </r>
    <r>
      <rPr>
        <sz val="11"/>
        <color theme="1"/>
        <rFont val="Calibri"/>
        <family val="2"/>
        <scheme val="minor"/>
      </rPr>
      <t xml:space="preserve"> (point (4)(c) of Annex V)</t>
    </r>
  </si>
  <si>
    <t>Independance from the implementing public authority</t>
  </si>
  <si>
    <t>Complementary explanations and source(s) of information</t>
  </si>
  <si>
    <t>Tilskudsordning</t>
  </si>
  <si>
    <t>Energistyrelsen (ENS)</t>
  </si>
  <si>
    <t>Erhvervstilskud til virksomheder (Erhvervspulje)</t>
  </si>
  <si>
    <t>Ordning er planlagt at slutte i 2029</t>
  </si>
  <si>
    <t>Ikke relevant</t>
  </si>
  <si>
    <t>Ordningen er målrettet energibesparelser og CO2-reduktioner i alle private virksomheder i de ovenstående sektorer. En udtømmende liste af alle støtteberettigede aktiviteter kan findes her: https://sparenergi.dk/erhverv/vaerktojer/erhvervstilskud</t>
  </si>
  <si>
    <t>Besparelser i det endelige energiforbrug</t>
  </si>
  <si>
    <t xml:space="preserve">Alle støtteberettigede aktiviteter skal placeres i en livetidskategori i forbindelse med ansøgning om tilskud. Levetiderne er fastsat på forhånd af Energistyrelsen på baggrund af uafhængige undersøgelser og afspejler gennemsnitlige levetider for aktiviteter i industrien, når der tages højde for rstlevetiden af ​​det udskiftede udstyr og additionalitet. Levetiden strækker sig over 2-12 år. </t>
  </si>
  <si>
    <t>Besparelserne er opgjort på baggrund af data fra alle individuelle aktiviteter.</t>
  </si>
  <si>
    <t>Energistyrelsen</t>
  </si>
  <si>
    <t>Ordningen udmønter 200-600.000.000 kr. hvert år i perioden 2020-2029, hvor størstedelen af midlerne udmøntes i første halvdel af perioden. Ordningen gennemføres som en tilskudsordning til energibesaprelser og CO2-reduktioner. Tilskud ydes baseret den enkelte aktivitets energibesparelse eller CO2-reduktion. Ordningen har til formål at opnå energibesparelser og CO2 reduktioner i erhvervslivet og er åben for slutbrugernes energibesparelses og CO2-reduktionsprojekter for alle typer energi i private virksomheder i de fleste sektorer og aktiviteter i Danmark.</t>
  </si>
  <si>
    <t>Ordningen er målrettet alle eneriformer i private virksomheder i de fleste sektorer i Danmark herunder: Industri, landbrug, skovbrug, gartneri, byggeri og anlæg og handels- og serviceerhverv. Transport med indregistrerede køretøjer, fiskeri, skibsfart og besparelser i IT relateret udstyr er ikke omfattet af ordnignen.</t>
  </si>
  <si>
    <t>Se ovenstående beskrivelse</t>
  </si>
  <si>
    <t>Kontrolinstansen håndteres af Energistyrelsen</t>
  </si>
  <si>
    <t>Alle ansøgninger bliver kontrollere af Energistyrelsen. Inden udbetaling af tilskud skal ansøger fremlægge tilstrækkelig dokumentation for projektets gennemførelse. Energistyrelsen gennemgår denne dokumentation for hvert projekt.</t>
  </si>
  <si>
    <t>Løbende udvikling af ordningen med henblik på at sikre tilfredstillende resultater.</t>
  </si>
  <si>
    <t>Benchmarks stammer fra en blanding af etablerede offentlige kilder, herunder "Energihåndbogen", https://hbemo.dk/, Teknologisk Institut, Energistyrelsens Teknologikatalog, og den viden og viden, som 14 års håndtering, kontrol og administration af den tidligere ordning har stillet til rådighed.</t>
  </si>
  <si>
    <t>Permanent</t>
  </si>
  <si>
    <t>Skatterministeret</t>
  </si>
  <si>
    <t>Virksomheders energiforbrug til proces formål</t>
  </si>
  <si>
    <t>Forhøjelse af energiafgift for virksomheder som en del af grøn skattereform fase 1</t>
  </si>
  <si>
    <t>Forhøjelse af energibeskatningen på erhvervslivets energiforbrug til procesformål. AFgifterne forhøjes med 4 kr./GJ i 2023 og 2024 og med 6 kr./GJ fra 2025. For mineralogiske og metallurgiske processer og for landbrugssektoren forhøjes skattesatserne med 6 kr./GJ fra 2025. Målet er bl.a. reducere CO2-udledningen ved at reducere brugen af ​​fossile brændstoffer til procesformål.</t>
  </si>
  <si>
    <t>Dobbelttælling undgås ved at beregne de endelige energibesparelser på baggrund af en kontrafaktisk basislinje uden skattepolitikken med et politisk scenarie inklusiv skattepolitikken.</t>
  </si>
  <si>
    <t>Alle sektorers energirelaterede udledninger</t>
  </si>
  <si>
    <t>Politisk aftale om grøn skatterform for industri mv. af 24. juni 2022
https://www.skm.dk/media/11974/aftale-om-groen-skattereform-for-industri-mv.pdf</t>
  </si>
  <si>
    <t>CO2-afgift for industri mv. som de del af grøn skattereform fase 2</t>
  </si>
  <si>
    <t>Omlægning af energibeskatning til CO2 beskatning, herunder grøn skatterefomr 2020, samt indførelse af en højere CO2 beskatning for de fleste sektorers energirelaterede udledninger. AFgifterne indfases fra 2025 til 2030 til et niveau på 750 kr./ton CO2 for ikke-kvoteomfattede virksomheder, 375 kr./ton for kvoteomfattede virksomheder og 125 kr./ton for mineralogiske proesser Målet er reducere CO2-udledningen ved at reducere brugen af ​​fossile brændstoffer til procesformål.</t>
  </si>
  <si>
    <t>Kontrol og verifikation udføres udelukkende af Energistyrelsen via en udpeget intern afdeling. Alle projekter, ordningen indeholder, bliver gennemgået af Energistyrelsen før og efter hver gennemførelse af projektet. Der skal forelægges fyldestgørende dokumentation for hvert projekt, herunder oplysninger om den ansøgende virksomhed, energiforbrug (dokumentation i form af fakturaer og målte data), beregninger af energibesparelser ( skal godkendes af Energistyrelsen), omkostninger ved projektet (fuld oplysningspligt under 500.000 DKK) og revisor godkendt projektbog for større projekter.
Der medtælles kun besparelser fra de individuelle projekter, der er givet tilskud til via ordningen. Der sker en omfattende dokumentation af de enkelte projekter. Denne dokumentation danner grundlag for opgørelse af besparelserne. Der kontrolleres bl.a. for at projekter og tiltag hos virksomhederne ikke optræder flere gange. Metoden sikrer at besparelser ikke dobbelttælles.</t>
  </si>
  <si>
    <t xml:space="preserve">Sikring af additionaliteten har været et hovedfokus i forbindelsen med design af ordningen. Der er lavet en række krav som skal efterleves for at sikre en høj additionalitet.
Ordningen stiller krav om at virksomheden skal ansøge forud for påbegyndelse af projektet. Ansøger bekræfter at projektet ikke ville blvie gennemført i fravær af tilskuddet. Specifikke krav til projekterne som kan indgå i ordningen er:
1. Tilbagebetalingstid
Tilbagebetalingstiden er sat til minimum 2 år inklusiv tilskudet. Dette er for at sikre at de mest økonomisk attraktive projekter fra et virksomheds synspunkt ikke kan modtage støtte, da disse er forbundet med lavere additionalitet.
2. Levetid af projekterne
Levetiderne er sat efter "Cap"-metoden. Levetiderne for specifikke tiltagskategorier er foruddefineret af Energistyrelsen. Levetiderne er bestemt ved at tage hensyn til foranstaltningens tekniske levetid, levetiden af ​​det eksisterende udstyr og den tidlige udskiftningsperiode. Levetiderne for foranstaltninger er i intervallet 2-12 år. Hvor mindre hardwarejusteringer har lavere levetid (2-4 år) og fuld udskiftning af kedler og varmepumper, sættes til 10 år, og efterisolering og vinduer til stede ved 12 år. Alle foranstaltninger skal være af fysisk karakter.
3. tilskud
De tilskud, der gives via ordningen, gives til konkreet projekter. Projekterne indeholder en eller flere tiltag nogle gange med forskellig levetid. Størrelsen af ​​tilskuddet afhænger udelukkende af den samlede energibesparele eller CO2-reduktion af projektet. Ved beregningen af ​​tilskuddet tages der ikke kun hensyn til besparelsen, men også levetiden af ​​besparelserne (foranstaltningernes levetid). Dette dikterer, at de mest økonomisk ønskede projekter, er projekter med foranstaltninger med længere levetid, hvilket tilføjer additionalitet til ordningen. Selve tilskuddet udgør typisk 30-50 % af den samlede investering. Betydningen af ​​tilskuddet tilføjer derfor et yderligere lag af additionalitet.
4. Udelukkelse af sektorer
Der gives ikke tilskud til vejbærende køretøjer under Erhvervspuljen. Der gives heller ikke tilskud til energirelaterede produkter, som alle-ede er omfattet af EU-krav. Der er derudover blevet fravalgt en række sektorer, hvor den teknologiske udvikling er den primære driver for energioptimeringsprojekter, da den teknol-giske udvikling inden for områderne medfører, at udstyr typisk udskiftes hver 3-5 år. 
Beregningsmetoderne til at opgøre besparelserne er baseret på målte, skønnede og skalerede besparelser. skønnede besparelser benyttes ved hjælp af standardværdier og standardløsninger. Standardløsningerne er, for nogle typer besparelser, obligatoriske. </t>
  </si>
  <si>
    <t>Bygninger til helårsbeboelse</t>
  </si>
  <si>
    <t>Ordningen ser målrettet energibesparelser i eksisterende boliger. De tiltag, der kan få tilskuddet, er blandt andet ny isolering, nye vinduer, konvetering til varmepumpe og ventilation med varmegenvinding.</t>
  </si>
  <si>
    <t>Ikke relevant.</t>
  </si>
  <si>
    <t>Besparelser i det endelige energiforbrug.</t>
  </si>
  <si>
    <t>Ordningen er målrettet bygningsrenovering, hvor levetiden generelt er 20 år eller mere. Ingen ændring i besparelser i løbet af livstiden</t>
  </si>
  <si>
    <t>Besparelser er beregnet på baggrund af data for alle individuelle aktiviteter.</t>
  </si>
  <si>
    <t>Den faktiske ydeevne (U-værdi mv.) for det aktuelle bygningselement.</t>
  </si>
  <si>
    <t>Projektet kan ikke påbegyndes, før ansøgningen om tilskud er godkendt, og tilskuddet gives ikke til ansøgeren, før projektets gennemførelse er dokumenteret.</t>
  </si>
  <si>
    <t xml:space="preserve">Ikke relevant. Kun nye besparelser fra 2021 tælles med. Danmarks energispareordning sluttede ved udgangen af ​​2020.
</t>
  </si>
  <si>
    <t>Tilskud beregnes ved at bruge standardværdier for hver støtteberettigede individuelle aktivitet. Disse standardværdier er fastsat af Energistyrelsen. Energistyrelsen vurderer hver ansøgning og bevilger tilskuddet. Tilskuddet gives efter afslutning af energispareprojektet og efter at ansøger har fremlagt tilstrækkelig dokumentation herfor. Den energimæssige ydeevne dokumenteres ved energicertificeringen af ​​bygningen, hvilket sikrer, at de ønskede besparelser kan opnås ved implementering af forbedringen. Derfor spiller data fra energimærket en nøglerolle. Ordningen vil blive evalueret for at sikre, at de estimerede markedspriser er ajourførte for at sikre balancen mellem størrelsen af ​​de ydede tilskud og energibesparelsespotentialet.</t>
  </si>
  <si>
    <t>Energistyrelsen.</t>
  </si>
  <si>
    <t>M&amp;V udføres af Energistyrelsen.</t>
  </si>
  <si>
    <t>Hver ansøgning vil blive vurderet af Energistyrelsen. Inden udbetaling af tilskuddet skal ansøger fremlægge tilstrækkelig dokumentation for projektets gennemførelse. Energistyrelsen vil gennemgå denne dokumentation for hvert projekt.</t>
  </si>
  <si>
    <t xml:space="preserve">
Tilskuddet udbetales ikke, før Energistyrelsen har modtaget dokumentation for den fulde gennemførelse af projektet.</t>
  </si>
  <si>
    <t>Kriterierne for at modtage et tilskud kan tilpasses over tid.</t>
  </si>
  <si>
    <t>Der stilles særlige krav til installatører, der installerer varmepumper, for at sikre den tilstrækkelige kvalitetsstandard for installationen.</t>
  </si>
  <si>
    <t>Tilskudsordning.</t>
  </si>
  <si>
    <t>Endeligt energiforbrug.</t>
  </si>
  <si>
    <t>Energieffektivisering i statens institutioner (EE i staten)</t>
  </si>
  <si>
    <t>2021-2030</t>
  </si>
  <si>
    <t xml:space="preserve">
Alle handlinger, der reducerer energiforbruget.</t>
  </si>
  <si>
    <t>Ex-ante evaluering ved brug af en kontrafaktisk baseline. Der er stillet krav om, at der i 2030 skal realiseres en energibesparelse på 42.480 MWh, hvilket svarer til at renovere 3 pct. om året af statens bygningsmasse, som implementerer artikel 5 i EED. Derudover er der fastsat et nationalt mål for bygninger, der ikke er en del af central administrationen men er en del af staten. Ifølge dette mål er danske ministerier forpligtet til at reducere energiforbruget med ca. 10 pct. fra 2021 til 2030. Energibesparelserne er opgjort på baggrund af statens energiforbrug i 2018. Basisforbruget er næsten uændret i perioden fra 2021 til 2030.</t>
  </si>
  <si>
    <t>For at tage højde for eksterne faktorer over tid korrigeres energiforbruget ved en graddagskorrektion og for ændringer i areal og årsværk fra år til år.</t>
  </si>
  <si>
    <t xml:space="preserve">Graddagsafhængigt forbrug (GAF) procent afgør, hvor stor en del af varmeforbruget, der er graddagsafhængigt (dvs. den andel, der er afhængig af vejret). Dette er som standard sat til 85 % i databasen. Men det kan den ministerielle bruger ændre, hvis man kender mere præcise tal. Guf = 1-gaf.
Faktisk varmeforbrug: FV
Graddage normalår: GN
Graddage indeværende år: GA
Korrektion for ændringer i areal og årsværk opdeles i varme- og elforbrug på ministerieplan.
Artikel (5(4)) i EED er taget i betragtning: "nye bygninger og bygninger, der er solgt, revet ned eller taget ud af brug" (arealoptimering og samlokalisering)
Derefter beregnes og summeres det korrigerede energiforbrug på følgende måde:
</t>
  </si>
  <si>
    <t>Alle ministerier inklusive alle underordnede institutioner og selvejende institutioner indberetter deres energiforbrug (kWh) årligt i en database (Offentligt energiforbrug). Data er sorteret, så de kun indeholder relevante bygninger ejet og beboet af staten. Når alle ministerier har indberettet deres energiforbrugsdata, laves en oversigt over det indberettede energiforbrug for de relevante bygninger. DSF = relevante bygninger ejet og anvendt af statsforvaltningen.
Under tiltaget ”statslige bygninger” omfattes besparelser som følger af artikel 5 og 6 i EED. Der tages udgangspunkt i, at der for statsforvaltningens bygninger er stillet krav om, at der frem mod 2030 skal realiseres en energibesparelse på 42.480 MWh. Det svarer til, at renovere 3 pct. af denne del af den statslige bygningsmasse årligt., og som implementerer artikel 5 i EED via den alternative metode. Derudover er der sat et nationalt mål for øvrige bygninger, som ejes eller anvendes af stats-lige institutioner, om, at der fra 2021 til 2030 skal opnås en energibespa-relse på 10 pct.</t>
  </si>
  <si>
    <t>Der medtælles kun besparelser af denne indsats for de statslige bygninger. Data indsamles og vurderes af Energistyrelsen, som udgives i en årlig rapport. Dette sikrer bl.a. at besparelser ikke tælles med flere gange.</t>
  </si>
  <si>
    <t>Alle ministeriers energiforbrug (kWh), herunder alle underliggende institutioner og selvejende institutioner, indberetter deres energidata årligt på en database (Offentligt energiforbrug).</t>
  </si>
  <si>
    <t>Der er planlagt en evaluering af ordningen i 2025.</t>
  </si>
  <si>
    <t>Aftale om grøn renovering af almene boliger</t>
  </si>
  <si>
    <t>Aftale mellem regeringen og BL - Danmarks Almene Boliger</t>
  </si>
  <si>
    <t>Indenrigs- og Boligministeriet,  BL - Danmarks Almene Boliger, Landsbyggefonden og de indidviduelle almene boligselskaber.</t>
  </si>
  <si>
    <t>Almene boliger</t>
  </si>
  <si>
    <t>Tiltaget vil sikre yderligere investeringer i energibesparelser i almene boligselskaber.</t>
  </si>
  <si>
    <t>Vurdering af 1) det tilgængelige budget for forskellige dele af aftalen, 2) mængden af ​​energibesparelser i forbindelse med renovering og 3) det kontrafaktiske business-as-usual-scenarie.</t>
  </si>
  <si>
    <t>Tiltaget har bl.a. til formål at tilskynde, at renoveringsindsatsen i
den almene boligsektor giver boliger med et lavt energiforbrug, som er til gavn for både lejerne og klimaet. Dette gøres bl.a. ved at skabe incitament til at energirenovere i den almene boligsektor, via en grøn garanti. En del af lejen, som lejere i almene boliger betaler, går til en fond, der finansierer istandsættelse af bygningerne. Betingelserne for anvendelsen af ​​fonden forhandles løbende mellem Regeringen og BL - Danmarks Almene Boliger. Aftalen indebærer et strukturskifte i Landbyggefondens støttesystem med et nyt grønt støttekriterium, en ny grøn garanti og en fond til forsøg, der skal energieffektivisere bygninger i den almene boligsektor.</t>
  </si>
  <si>
    <t>Der anvendes teknisk vurderede levetider for bygningselementer.</t>
  </si>
  <si>
    <t xml:space="preserve">En del af midlerne bruges til at gennemføre projekter, som ellers ville være blevet udskudt i mange år. Øvrige dele af midlerne afsættes til grønne projekter med lang levetid.
</t>
  </si>
  <si>
    <t>En del af midlerne er per definition 100 % additionelle. Andre dele af midlerne vurderes til at være 2/3 additionelle baseret på historiske erfaringer. Initiativet rettet mod almene boliger omfatter kun energibesparelser i forbindelse med renovering af de almene boliger (klimaskærmen). Evt. besparelser fra køretøjer og energirelaterede produkter er ikke omfattet.</t>
  </si>
  <si>
    <t>Ja, den største del af fonden muliggør, at ombygninger, der ellers ville blive udskudt i mange år, kan gennemføres.</t>
  </si>
  <si>
    <t>Der medtælles kun besparelser fra projekter, der har modtaget støtte fra Landbyggefonden.</t>
  </si>
  <si>
    <t>Der medtælles kun besparelser fra de individuelle projekter, der er givet tilskud til via ordningen.  Dette sikrer, at besparelserne ikke dobbelttælles.</t>
  </si>
  <si>
    <t>Landsbyggefonden.</t>
  </si>
  <si>
    <t>Individuelle almene boligselskaber søger om midler fra Landsbyggefonden.</t>
  </si>
  <si>
    <t>Tiltag relateret til eksisterende bygninger.</t>
  </si>
  <si>
    <t>Besparelserne dækker over en række tiltag, der har til formål at fremme energirenovering af eksisterende bygninger, herunder bl.a. en aktiv informations-indsats (SparEnergi mv.), en aktiv opfølgning af energimærkningen af bygninger, BedreBolig, mv. Disse tiltag sikrer en reduktion af varmeforbruget, som ikke ville være kommet uden disse tiltag.</t>
  </si>
  <si>
    <t>Energimærkning af bygninger, informationskampagner mv. i kombination med krav i bygningsreglementet.</t>
  </si>
  <si>
    <t>Energiaftalen fra 2018 og klimaaftalen fra 2020 afsatte midler til nye data- og informationstiltag.</t>
  </si>
  <si>
    <t>Energistyrelsen, Bolig- og Planstyrelsen.</t>
  </si>
  <si>
    <t>Alle individuelle aktiviteter, der resulterer i energibesparelser i slutforbruget ved at reducere varmeforbruget i eksisterende bygninger relevante.</t>
  </si>
  <si>
    <t>Den forventede energibesparelse i slutforbruget er beregnet på baggrund af data om forventet reduktion af energiforbrug pr. m2 til opvarmning i Danmarks Klimefremskrivning 2022. Udgangspunktet for beregningen er forbruget pr. m2 i 2020. Data om forbruget over de seneste 10-15 år tyder på, at forbruget pr. m2 ville forblive uændret uden politiske tiltag. Den forventede slutforbrugsbesparelse som følge af disse tiltag (3.2.c.) i perioden 2021-2030 er forskellen mellem forbrugsniveauet i 2020 og den forventede udvikling i Klimefremskrivning 2022 korrigeret for effekten af Bygningspuljen.</t>
  </si>
  <si>
    <t>Besparelsen opgøres som reduktionen af varme​​forbruget hvert år i forhold til en baseline med uændret varmeforbrug pr. m2 (se punkt 4.a.).</t>
  </si>
  <si>
    <t>Initiativerne ift. eksisterende bygninger, BR-krav mv.  omfatter kun energibesparelser i forbindelse med renovering af eksisterende bygninger (klimaskærmen). Evt. besparelser fra køretøjer og energirelaterede produkter er ikke omfattet her. Besparelsen opgøres som reduktionen af varme​​forbruget hvert år i forhold til en baseline med uændret varmeforbrug pr. m2 (se punkt 4.a.).</t>
  </si>
  <si>
    <t>Nej.</t>
  </si>
  <si>
    <t>Reduktioner i faktisk forbrug.</t>
  </si>
  <si>
    <t xml:space="preserve">Ved beregning af effekten tages der udgangspunkt i forskellen mellem udviklingen i det faktiske nettovarmeforbrug fra 2020 til 2030 i Klimafremskrivning 2022 (opgjort ud fra ændringer i forbruget pr. kvadratmeter opvarmet areal) og forbruget i en baseline med konstant forbrug pr. m2 fra 2021-2030. For at undgå dobbelttælling fratrækkes energieffektiviseringseffekten af Bygningspuljen fra denne forskel. Der tages således udgangspunkt i, at forbruget pr. m2 ville være konstant, hvis der ikke var virkemidler. Denne forudsætning bygger på vurdering af udviklingen af forbruget de sidste 10-15 år, hvor faldet i nettovarmeforbruget per m2 skønnes at svare til effekten af de virkemidler, som har været gældende i denne periode.
Denne metode sikrer, at besparelserne ikke tælles med flere gange.
</t>
  </si>
  <si>
    <t xml:space="preserve">Vil tage udgangspunkt i udviklingen af ​​det faktiske endelige energiforbrug i den officielle danske Energistatistik.
</t>
  </si>
  <si>
    <t>Vil tage udgangspunkt i udviklingen af ​​det samlede endelige energiforbrug til opvarmning (se punkt 5.a).</t>
  </si>
  <si>
    <t>Tilskud til individuelle varmepumper ved skrotning af olie-, træpille- eller gasfyr (Skrotningsordningen)</t>
  </si>
  <si>
    <t>20.000.000 DKK per year in the period 2021-2024. Her medtælles kun midler fra Energiaftale 2018. Senere ændringer til ordningen, herunder tilførelse af midler, er lagt under "Konverteringer opvarmning".</t>
  </si>
  <si>
    <t>Skrotningsordningen har til formål at give tilskud til aktører, der gennemfører projekter hos varmekunder rettet mod energi-besparelser og energieffektiviseringer. Dette via installationer af en varmepumpe hos varmekunder mod skrotning af deres olie- eller gasfyr uden for områder, der er udlagt til fjernvarme.</t>
  </si>
  <si>
    <t>De forventede besparelser er beregnet ud fra et frozen-policy scenarie, hvor virkemidler og handlinger fra Energiaftalen fra juni 2018 og fra den energipolitiske aftale af marts 2012 og efterfølgende justeringer indgår.</t>
  </si>
  <si>
    <t>Boliger uden for fjernvarmenettet.</t>
  </si>
  <si>
    <t>Beregningen af ​​besparelser pr. konvertering er baseret på standard varmeforbrug for en standard familiehusholdning (18.000 kWh/år) og standard virkningsgrad for et oliefyr og varmepumpe (luft-til-vand). Energibesparelsen pr. konvertering bruges til at beregne den samlede energibesparelse.</t>
  </si>
  <si>
    <t>Det vurderes, at den tekniske levetid ikke ændrer besparelsen væsentligt. Den estimerede levetid for en varmepumpe er typisk 18 år (20 år for et oliefyr).</t>
  </si>
  <si>
    <t>Se 4.a og 4.c</t>
  </si>
  <si>
    <t>Der er ved beregning af besparelser for Skrotningsordningen taget højde for krav under ECO-designreguleringen. Det er forudsat, at tiltaget i gennemsnit betyder tre års fremrykning af konverteringen af et oliefyr. Denne antagelse tager sit udgangspunkt i evalueringen af Skrotningsordningen fra 2010-11, som vurderede, at den gennemsnitlige fremrykning var tre år. Det betyder, at for de tre første år er effekten beregnet i forhold til virkningsgraden for de gamle fyr. For perioden efter de tre år er effekten beregnet ud fra differencen mellem Ecodesign-kravene og effektiviteten i Danmarks teknologikatalog.</t>
  </si>
  <si>
    <t>Kun ​​projekter, der har modtaget tilskud, er medtaget.</t>
  </si>
  <si>
    <t>Der medtælles kun besparelser fra de individuelle projekter, der er givet tilskud til via ordningen. Her opgøres kun besparelser som følge af midler mv. af Energiaftalen 2018. Besparelser, der følger af ekstra konverteringer, som følge af ekstra afsatte midler i senere aftaler, er omfattet af ”Konverteringer opvarmning”.  Denne metode sikrer, at besparelserne ikke tælles med flere gange under forskellige tiltag</t>
  </si>
  <si>
    <t>Energitjenesteleverandører kan få tilskud ved udskiftning af oliefyr i områder uden for fjernvarmet med varmepumper. Varmepumpen skal installeres som en abonnementsordning, hvor energitjenesteleverandøren er ansvarlig for ejerskab, installation, vedligeholdelse og drift af varmepumpen. For at modtage tilskuddet skal energitjenesteleverandøren være forhåndsgodkendt for at sikre et tilstrækkeligt set-up til at levere en varmepumpe på abonnement.</t>
  </si>
  <si>
    <t>Energitjenesteleverandører, der modtager tilskud, skal dokumentere aftalen med boligejeren om udskiftning af fyret med varmepumpen på abonnement. Efter installation af varmepumpen og skrotning af oliefyret skal energiudbyderen sende varmepumpens regning og bekræftelse fra kunden for at modtage tilskuddet</t>
  </si>
  <si>
    <t>Stikprøver vil bestå af forskellige prøver fra forskellige regioner og forskellige Energitjenesteleverandører.</t>
  </si>
  <si>
    <t>Det er et kriterium at bruge certificerede installatører til installation af varmepumpen. Virksomheden, der installerer varmepumpen, er derfor certificeret i henhold til en godkendelsesordning for virksomheder, der installerer små vedvarende energianlæg.</t>
  </si>
  <si>
    <t>Tiltag til fremme af udskiftning af olie- og gasfyr med fjernvarme eller varmepumper</t>
  </si>
  <si>
    <t>Nationalt tiltag</t>
  </si>
  <si>
    <t>Energistyrelsen, Skatteministeriet.</t>
  </si>
  <si>
    <t>Opvarmning af boliger.</t>
  </si>
  <si>
    <t>Tiltag, der erstatter olie- og gasfyr med varmepumper og fjernvarme som følge af de nye tiltag. De ekstra udskiftninger opgøres i forhold til en baseline, som omfatter udskiftningerne uden de nye tiltag.</t>
  </si>
  <si>
    <t>Den forventede besparelse er beregnet i InterACT-modellen ud fra et frozen-policy scenarie, hvor tiltag og aktiviteter fra Klimahandlingsplanen fra juni 2020 indgår.</t>
  </si>
  <si>
    <t>Der er anvendt en antagelse om fremrykning af udskiftning af olie- og gaskedler i beregningerne. Alternativerne til olie- og gasfyr har forventede levetider, der forlænger beregningsperioden, hvilket betyder, at der ikke er korrigeret for forventet levetid for alternativerne til olie- og gasfyr.</t>
  </si>
  <si>
    <t>Se punkt 4.c)</t>
  </si>
  <si>
    <t>Den forventede besparelse er opgjort i InterACT-modellen med et frozen-policy scenarie, hvor tiltag og aktiviteter fra Klimahandlingsplanen fra juni 2020 indgår. InterACT-modellen giver forskelle i energiforbrug, som er opgjort i antal udskiftede olie- og gaskedler. Energibesparelsen er beregnet ud fra antallet af olie- og gaskedler og en forudsætning om, hvorvidt kedlerne erstattes af fjernvarme eller individuelle varmepumper.</t>
  </si>
  <si>
    <t>De første 3 år beregnes besparelsen på baggrund af de faktiske kedlers virkningsgrad. Herefter er pejlemærket effektivitetskravene til nye kedler fastsat i ecodesignforordningen. Den gennemsnitlige virkningsgrad for de nye varmepumper er 320 pct.</t>
  </si>
  <si>
    <t>Kun besparelser ved yderligere udskiftning af olie- og gaskedler i forhold til en baseline uden de nye tiltag tælles med. Det betyder, at alle besparelser er knyttet til de nye tiltag.</t>
  </si>
  <si>
    <t xml:space="preserve">Der er gennemført en beregning af det samlede antal ekstra konverteringer, der følger af alle disse tiltag, ud over de konverteringer, som indgår i baselinen, som bl.a. dækker konverteringer som følge af Skrotningsordningen fra Energiaftalen 2018, der derfor ikke tælles med. Dette sikrer, at besparelserne ikke tælles med flere gange. 
Der er dels tale om konverteringer af oliefyr til varmepumper, dels af gasfyr til varmepumpe og til fjernvarme. 
</t>
  </si>
  <si>
    <t>For tilskudsordningerne for fjernvarme, varmepumper og Skrotningsordningen vil hver ansøgning blive vurderet af Energistyrelsen. Inden udbetaling af tilskuddet skal ansøger fremlægge tilstrækkelig dokumentation for projektets gennemførelse. Energistyrelsen vil gennemgå denne dokumentation for hvert projekt.</t>
  </si>
  <si>
    <t>Vil være baseret på det faktiske fald i olie- og gaskedler.</t>
  </si>
  <si>
    <t>Det er muligt at revidere betingelserne for tilskud og ved politisk beslutning at flytte midler fra en tilskudsordning til en anden.</t>
  </si>
  <si>
    <t>For at få tilskud til en varmepumpe skal bygningsejeren vælge A++ eller A+++. Tilskuddet vil være højere for A+++ end A++.</t>
  </si>
  <si>
    <t>Aftale om grøn omstilling af vejtransporten</t>
  </si>
  <si>
    <t>Omlægning af registreringsafgiften for person- og varebiler</t>
  </si>
  <si>
    <t xml:space="preserve">LOV nr 203 af 13/02/2021
https://www.retsinformation.dk/eli/lta/2021/203
https://fm.dk/media/18300/aftale-om-groen-omstilling-af-vejtransporten.pdf
</t>
  </si>
  <si>
    <t>De forventede energibesparelser er resultatet af modelestimater, hvor forventede ændringer i bilsalget sammenlignes med en reference. Den forventede forskel i brændstofforbrug over en periode fra 2021 til 2030 lægges herefter til grund for forventede energibesparelser.</t>
  </si>
  <si>
    <t>Skatteministeriet.</t>
  </si>
  <si>
    <t>Transport - biler.</t>
  </si>
  <si>
    <t>Yderligere nye elektriske køretøjer sammenlignet med en basislinje (Basisfremskrivning 2020).</t>
  </si>
  <si>
    <t>Skatteministeriet har på baggrund af politikændringerne opgjort det forventede salg af nye biler fra 2021 til 2030 og andelen af ​​forskellige drivlinjer. Det resulterende salg af biler implementeres herefter i transportmodeller hos Energistyrelsen, hvor scenariet sammenlignes med Energi- og klimaudsigten 2020. Transportmodellen tager højde for bilflådens udvikling fordelt på drivlinje, størrelse og alder og er i stand til at estimere det samlede brændstofforbrug fra biler i perioden 2019 - 2030. De resulterende energibesparelser i perioden 2021-2030, drevet af ændringen i bilsalget i forhold til referencen i Energi- og klimaudsigten 2020 resulterer i det forventede kumulative slutforbrug energibesparelser.</t>
  </si>
  <si>
    <t xml:space="preserve">Aftalen af 4. december 2020 om grøn vejtransport indeholder en række initiativer til at fremme salget af grønne køretøjer. Aftalen indeholder finansiering og konkrete tiltag, som skønnes at løfte antallet af nul- og lavemissionsbiler til 775.000 i 2030. Det skal ses i forhold til, at der i Basisfremskrivning 2020 er ca. 380.000 nul- og lavemis-sionsbiler i 2030. Aftalen omfatter en omlægning af afgiftsordningen for biler, så brugerne får et større incitament til at vælge elbiler frem for konventionel fossilteknologi. </t>
  </si>
  <si>
    <t>Den nye afgiftsordning forventes at øge andelen af ​​elbiler hvert år i forhold til Basisfremskrivningen 2020 som reference. Over tid vil den øgede andel resultere i et stigende forbrug af el samt et fald i brugen af ​​fossile brændstoffer.</t>
  </si>
  <si>
    <t>De nye biler har en levetid på over 10 år.</t>
  </si>
  <si>
    <t>Energibesparelserne (den mængde mindre endeligt energiforbrug) som følger af det øgede antal elbiler opgøres som forskellen mellem forbruget med et tilsva-rende antal benzin- og dieselbiler, der overholder EU-kravene og forbruget i elbilerne.</t>
  </si>
  <si>
    <t>Under ingen af de øvrige initiativer medregnes der besparelser, som følge af flere elbiler og anden effektivisering af vejtransporten.  Besparelserne tælles derfor ikke med flere gange</t>
  </si>
  <si>
    <t>Vil være baseret på data og det årlige salg af nye biler.</t>
  </si>
  <si>
    <t>Certificering af bygninger, informationskampagner osv. i kombination med kravene i byggereglementet.</t>
  </si>
  <si>
    <t>Mere end 10 år</t>
  </si>
  <si>
    <t>Ingen ændringer</t>
  </si>
  <si>
    <t>Undersøgelser viser, at tiltag i byggesektoren har en levetid på 20 år eller mere.
Besparelserne er beregnet som additionelle besparelser sammenlignet med en dynamisk baseline.</t>
  </si>
  <si>
    <t>Foranstaltninger relateret til eksisterende bygninger
Husholdninger og bygninger i den kommercielle sektor</t>
  </si>
  <si>
    <t>Antaget besparelser beregnet på baggrund af data for u-værdi mv. før og efter for de faktiske individuelle aktiviteter.</t>
  </si>
  <si>
    <t>Levetiden for alle de kategorier, der kan modtage tilskud, er længere end 10 år.</t>
  </si>
  <si>
    <t>Erhvervspuljen, de fleste af de private sektorer i Danmark og de fleste typer aktiviteter i Danmark.</t>
  </si>
  <si>
    <t>Alle støtteberettigede individuelle handlinger skal placeres i en livstidskategori på tidspunktet for ansøgning om tilskud. Levetiden fastsættes på forhånd af Energistyrelsen på grundlag af uafhængige undersøgelser og afspejler levetider for aktiviteter i industrien, når der tages højde for levetiden af ​​det udskiftede udstyr og additionalitet.</t>
  </si>
  <si>
    <t xml:space="preserve">Tilskudsordning til udskiftning af eksisterende oliefyr med varmepumper i bygninger uden for fjernvarme- og gasnettet
</t>
  </si>
  <si>
    <t>2-12 år</t>
  </si>
  <si>
    <t>15-20 år</t>
  </si>
  <si>
    <t xml:space="preserve">
Levetid for oliefyr og varmepumper.</t>
  </si>
  <si>
    <t>Tiltag til fremme af udskiftning af olie- og gasfyr til fjernvarme eller varmepumper</t>
  </si>
  <si>
    <t>Kombination af tilskud, afgifter, mv.</t>
  </si>
  <si>
    <t>15-20 år.</t>
  </si>
  <si>
    <t>Energieffektivitet i central administrationen og andre statslige institutioner</t>
  </si>
  <si>
    <t>Regulering</t>
  </si>
  <si>
    <t>Politisk aftale, inklusiv investeringer, nye midler, mv.</t>
  </si>
  <si>
    <t>Undersøgelser viser, at tiltag i byggesektoren har en levetid på 20 år eller mere.</t>
  </si>
  <si>
    <t>Tilskudsordning målrettet kommuner og regioner (offentlige bygninger)</t>
  </si>
  <si>
    <t>Forhøjelse af satser på energiafgifter på erhvervslivet som led i den grønne skattereform, fase 1
Energiforbrug til procesformål.</t>
  </si>
  <si>
    <t>Energiafgifter</t>
  </si>
  <si>
    <t>Besparelsen opgøres som forskellen hvert år mellem forbruget i en baseline og med tiltaget.</t>
  </si>
  <si>
    <t>Energiafgifter/CO2-afgifter</t>
  </si>
  <si>
    <t xml:space="preserve">Omlægning af registreringsafgift for biler
</t>
  </si>
  <si>
    <t>Ændringer i gældende beskatning af biler</t>
  </si>
  <si>
    <t>Levetiden for nye biler er mere end 10 år.</t>
  </si>
  <si>
    <t>CIR1H nr 9909 af 09/12/2020                                                                                                                                   som ændret ved CIR1H 9987 af 01/12/2021                                           https://www.retsinformation.dk/eli/retsinfo/2020/9909                       https://www.retsinformation.dk/eli/retsinfo/2021/9987</t>
  </si>
  <si>
    <t xml:space="preserve">BEK nr 1494 af 06/12/2022
LBK nr 1897 af 01/10/2021 med senere ændringer.   
https://www.retsinformation.dk/eli/lta/2022/1494
https://www.retsinformation.dk/eli/lta/2021/1897
https://ens.dk/service/tilskuds-stoetteordninger/skrotningsordningen
</t>
  </si>
  <si>
    <t>Ordningen løber til og med 2026.</t>
  </si>
  <si>
    <t>Offentlig sektor (central administrationen - de forskellige ministerier, styrelser og andre statslige institutioner mv. i Danmark)</t>
  </si>
  <si>
    <t>Der medtælles kun besparelser fra de individuelle projekter, der er givet tilskud til via ordningen. Der sker en omfattende dokumentation af de enkelte projekter. Denne dokumentation danner grundlag for opgørelse af besparelserne. Der kontrolleres bl.a. for at projekter og tiltag hos virksomhederne ikke optræder flere gange. Metoden sikrer at besparelser ikke dobbelttælles.</t>
  </si>
  <si>
    <t>Der anvendes både antagne, målte og skalerede besparelser baseret på den individuelle aktivitets før og efter situation.</t>
  </si>
  <si>
    <t>Eksisterende bygninger.</t>
  </si>
  <si>
    <t>Tilskud til energiforbedringer i bygninger til helårsbeboelse (Energirenoveringspuljen)</t>
  </si>
  <si>
    <t>Formålet med Energirenoveringspuljen er at tilskynde til højere niveauer af energieffektivitet i bygninger via tilskud til gennemførelse af energiforbedringsprojekter i bygninger til helårsbeboelse. Der er fokus på at opnå energibesparelser og energieffektiviseringer samt reduktioner i anvendelsen af fossile brændsler. Tilskudsordningen er relateret til beboelsesejendomme, med det formål at opnå energibesparelser gennem renovering og konverteringer til varmepumper.Der gives tilskud til ejere af beboelsesejendomme, der har renoveret deres bygninger i overensstemmelse med tilskudsordningens krav, således at der gives tilskud til de mest energieffektive løsninger.
Bygningspuljen blev oprettet med Energiaftale 2018.Formålet med bygningspuljen var at fremskynde konverteringer væk fra olie- og gasfyr, at bidrage til at indfri Danmarks klimamål, samt bidrage med energieffektiviseringer til opfyldelse af Danmarks energispareforpligtelse. Bygningspuljen blev besluttet opsplittet med Klimaaftale om grøn strøm og varme 2022 i to puljer i 2023. Midlerne afsat til bygningspuljen i 2023 blev fordelt, så 70 pct. tilfaldt varmepumpepuljen og 30 pct. tilfaldt energirenoveringspuljen. Fordelingen af midler i perioden 2024-2026 aftales i 2024.</t>
  </si>
  <si>
    <t>BEK nr 1127 af 28/08/2023
https://www.retsinformation.dk/eli/lta/2023/1127</t>
  </si>
  <si>
    <t>De forventede besparelser opgøres som effekten af ​​de tilskudsmidler, der er afsat for perioden 2020-2026 i Energiaftalen fra juni 2018, Klimaaftalen fra juni 2020 og aftale om Finanslov 2021 fra december 2020 samt Klimaaftale om grøn strøm og varme 2022 . Den direkte beregnede besparelse baseret på ydeevnen før og efter den individuelle aktivitet, reduceres med en additionalitetsfaktor på 30 pct.
Der er for Energirenoveringspuljen en positivliste for forskellige tiltag, der kan ydes tilskud til. Ved udformning af positivlisten er der taget højde for ECOdesign-krav, således at der kun ydes tilskud til produkter, der ligger over kravene i ECO-designreguleringen. Besparelserne opgøres som forskellen i energiforbruget mellem de omfattede produkter og ECOdesign-kravene.</t>
  </si>
  <si>
    <t>Der medtælles kun besparelser fra individuelle projekter, der er givet tilskud til via ordningen. Under dette initiativ opgøres kun besparelser fra renoveringstiltag.</t>
  </si>
  <si>
    <t>LBK nr 1343 af 24/11/2023 med senere ændringer. 
https://www.retsinformation.dk/eli/lta/2023/1343
https://www.trm.dk/nyheder/2020/bred-politisk-aftale-om-groen-renovering-af-almene-boliger/</t>
  </si>
  <si>
    <t>Ændringer til fjernvarmereguleringen:
BEK nr 697 af 06/06/2023 samt LBK nr 124 af 02/02/2024.
https://www.retsinformation.dk/eli/lta/2023/6978 og https://www.retsinformation.dk/eli/lta/2024/124
Tilskud til projekter vedrørende udrulning af fjernvarmedistributionsnet:
BEK nr. 2306 af 18/12/2020 samt FIN nr 9479 af 14/06/2023 . https://www.retsinformation.dk/eli/lta/2020/2306
 og https://www.retsinformation.dk/eli/retsinfo/2023/9479
Ændringer til Skrotningsordningen efter 2018 
BEK nr 1494 af 06/12/2022 https://www.retsinformation.dk/eli/lta/2022/1494
Varmepumpepuljen: 
BEK nr 946 af 26/06/2023
https://www.retsinformation.dk/eli/lta/2023/946
Tilskud til afkobling fra gasnettet:
Finansloven 2021 afsnit 29.24.33 https://fm.dk/media/18455/fl21a.pdf).
Ændringer i beskatning af energi til opvarmning (olie og gas): 
LOV nr 2225 af 29/12/2020, som ændret ved LOV nr. 203 af 13/02/2021 https://www.retsinformation.dk/eli/lta/2020/2225 og https://www.retsinformation.dk/eli/lta/2021/203</t>
  </si>
  <si>
    <t xml:space="preserve">Ved beregning af effekterne er der taget højde for krav under ECO-designreguleringen.
Det er, ligesom med Skrotningsordningen, forudsat, at tiltagene betyder i gennemsnit tre års fremrykning af konverteringen. Denne antagelse tager sit udgangspunkt i evalueringen af Skrotningsordningen fra 2010-11, som vurderede, at den gennemsnitlige fremrykning var tre år. Det betyder, at for de tre første år er effekten beregnet i forhold til virkningsgraden for de gamle fyr. 
For perioden efter de tre år er effekten beregnet ud fra differencen mellem Ecodesign-kravene og effektiviteten i Danmarks teknologikatalog. Ved konvertering til varmepumpe er effekten således forskellen mellem forbruget med en ny olie- eller gaskedel og forbruget med en varmepumpe. 
Ved konvertering til fjernvarme er effekten beregnet som forskellen mellem forbruget med en ny kedel, der opfylder Ecodesign-kravene, og forbruget med fjernvarme, som har en effektivitet på 100 %. Det er således blot for disse konverteringer besparelser baser på bedre end dagens standard og ikke med en fremrykning, som perioden for de første tre år.
</t>
  </si>
  <si>
    <t>Med et budget på ca. 20 mio. kr. om året og et tilskud på 25.000 kr. pr. installeret varmepumpe vil tiltaget erstatte 2100 fyr. Ud over oplysningerne i punkt 4.a) anvendes følgende antagelser til beregning af besparelsen:
- 3 år før udskiftning
- 80 pct. virkningsgraden af ​​de gamle oliefyr (de første 3 år). I resten af ​​perioden anvendes en virkningsgrad for et nyt oliefyr i overensstemmelse med kravene til ecodesign
- en gennemsnitlig virkningsgrad for en varmepumpe på 300 pct.
Der er ved beregning af besparelser for Skrotningsordningen taget højde for krav under ECO-designreguleringen. Det er forudsat, at tiltaget i gennemsnit betyder tre års fremrykning af konverteringen af et oliefyr. Denne antagelse tager sit udgangspunkt i evalueringen af Skrotningsordningen fra 2010-11, som vurderede, at den gennemsnitlige fremrykning var tre år. Det betyder, at for de tre første år er effekten beregnet i forhold til virkningsgraden for de gamle fyr. For perioden efter de tre år er effekten beregnet ud fra differencen mellem Ecodesign-kravene og effektiviteten i Danmarks teknologikatalog.</t>
  </si>
  <si>
    <t>Initiativet har til formål at fremme energispareindsatsen i alle ministerier med tilhørende institutioner m.v., herunder ved fastsættelse af energisparemål mv. Tiltaget er en implementering af EED artikel 5 og 6 i 2018-revisionen af energieffektivitetsdirektivet. Det er også en national politisk foranstaltning til at reducere energiforbruget i andre bygninger, der anvendes af staten.
Besparelser fra implementering af artikel 5 og 6 i det omarbejdede energieffektivitetsdirektiv fra 2023 afrapporteres med en senere opdatering, når implmenteringen er fastlagt i Danmark.</t>
  </si>
  <si>
    <t>https://ens.dk/ansvarsomraader/energimaerkning-af-bygninger 
https://sparenergi.dk/
BR18 - Bygningsreglementer 2018 (building code 2018) http://bygningsreglementet.dk/ 
https://www.retsinformation.dk/eli/lta/2019/1399                                                                BEK nr 548 af 15/05/2023
https://www.retsinformation.dk/eli/lta/2023/548</t>
  </si>
  <si>
    <t>30.000.000.000 DKK i alt til hele aftalen og ca. 600 mio. kr. heraf ca. 600 mio. kr. til energibesparelsestiltag i 2021-2026</t>
  </si>
  <si>
    <t>Ændrede forhold efter Energiaftale 2018 er afspejlet under  "Konverteringer opvarmning".</t>
  </si>
  <si>
    <t>Strafbestemmelser indgår i lovgrundlaget for ordningen.
BEK nr 1442 af 01/12/2023
https://www.retsinformation.dk/eli/lta/2023/1442</t>
  </si>
  <si>
    <t>BEK nr 1442 af 01/12/2023
https://www.retsinformation.dk/eli/lta/2022/1422</t>
  </si>
  <si>
    <t>200-600 mio. DKK om året i perioden 2020-2029, med i alt 3.300.000.000 DKK</t>
  </si>
  <si>
    <t>Der er afsat knap 5,8 mia. kr. fra 2020-2026 til tilskud og administration af tilskudsordninger, som understøtter omstilling væk fra bl.a. olie- og gasfyr i private boliger, samt energieffektivitet. Individuelle aktiviteter i forbindelse med tilskud givet i 2020 vil gennemføres i 2021, og besparelserne fra disse tiltag er inkluderet.</t>
  </si>
  <si>
    <t>Med Energiaftale 2018 blev der første gang afsat midler til udfasning af olie- og gasfyr. Med Klimaftale om energi og indu-stri mv. 2020 blev der desuden aftalt en række andre initiativer, der understøtter konverteringer fra olie og gasfyr, herunder afgiftsændringer mv.:
1. Ændringer til fjernvarmereguleringen
2. Tilskud til projekter vedrørende udrulning af fjernvarmedistributionsnet (Fjernvarmepuljen)
3. Ændringer til Skrotningsordningen efter 2018 
4. Varmepumpepuljen
5. Afkoblingsordningen
6. Ændringer i beskatning af energi til opvarmning (olie og gas)
Efterfølgende er der med Klimaaftale om energi og industri mv. 2020, Aftale om Finanslov 2021, Aftale om vinterhjælp 2022, Aftale om inflationshjælp 2023, Aftale om Finanslov 2024 og Aftale om deludmøntning af Grøn Fond 2024 blevet afsat yderligere midler til at fremme udfasning af olie- og gasfyr mv.
Besparelserne her er beregnet på disse tilltag.</t>
  </si>
  <si>
    <t>Skatteministeret</t>
  </si>
  <si>
    <t>Der benyttes en kontrafaktisk beregningsmetode, hvor forskellen på virksomhedernes eksisterende energiafgifter til procesformål og de forhøjede afgiftssatser er ganget på det fremskrevne grundlag for energiforbruget. Dette er ganget med den relevante elasticitet for den givne afgiftskategori.</t>
  </si>
  <si>
    <t>De anvendte elasticiteter er baseret på Afgifts- og tilskudsanalysen , som estimerer elasticitetser for afgifter og tilskud på energiområdet. For reference se:
https://skm.dk/aktuelt/presse-nyheder/nyheder/fjerde-og-sidste-del-af-afgifts-og-tilskudsanalysen-er-nu-offentliggjort
https://skm.dk/media/Skatteministeriet/Dokumenter/PDF'er/afgifts-og-tilskudsanalysen-delanalyse-4.pdf</t>
  </si>
  <si>
    <t>Politisk aftale om grøn skatterform af 8. december 2020
https://fm.dk/media/18517/aftale-om-groen-skattereform_a.pdf og implementeret med lov nr. 2225 af 29/12 2020</t>
  </si>
  <si>
    <t>Beregningen, sammenligner den endelige energiefterspørgsel af energi mellem to scenarier, et kontrafaktisk scenarie uden afgiftstilpasningen og et scenarie, hvor  afgiftsstigningen indgår. Heraf er det muligt at redegøre for reduktionen i endeligt energiforburg som følge af afgiftsstigningen. Den kontrafakutelle baseline er et "frozen-policy" scenarie, hvor kun vedtagne og aftalte energi- og klimapolitiske tiltag er inkluderet. Det er forsøgt at redegøre for samspillet med andre politiske tiltag. Effekter og interaktionseffekter er meget usikre. Eksisterende danske skattesatser er indarbejdet i den kontrafaktiske baseline og sikrer derved, at der tages hensyn til minimumsniveauer for EU-beskatning. Det betyder, at beregningen viser den additionelle effekt af de forhøjede afgifter, og der er således ikke overlap med andre initiativer.</t>
  </si>
  <si>
    <t>De anvendte elasticiteter er baseret på analyse udarbejdet af Ekspertgruppen for en grøn skattereform, som estimere elasticitetserne for alle afgiftskategorier. For reference se:
https://skm.dk/media/Skatteministeriet/Publikationer/%C3%98vrige_publikationer/dokumentationsnotat.pdf</t>
  </si>
  <si>
    <t>Beregningen, sammenligner udledningen af CO2 mellem to scenarier, et kontrafaktisk scenarie uden afgiftstilpasningen og et scenarie, hvor  afgiftsstigningen indgår. Heraf er det muligt at redegøre for reduktionen i endeligt energiforburg som følge af afgiftsstigningen. Den kontrafakutelle baseline er et "frozen-policy" scenarie, hvor kun vedtagne og aftalte energi- og klimapolitiske tiltag er inkluderet. Det er forsøgt at redegøre for samspillet med andre politiske tiltag. Effekter og interaktionseffekter er meget usikre. Eksisterende danske skattesatser er indarbejdet i den kontrafaktiske baseline og sikrer derved, at der tages hensyn til minimumsniveauer for EU-beskatning.</t>
  </si>
  <si>
    <t>Der benyttes en kontrafaktisk beregningsmetode, hvor forskellen på den eksisterende CO2 afgiftbetaling og de forhøjede afgiftssatser er ganget på det fremskrevne grundlag for CO2 udledningen. Dette er ganget med den relevante elasticitet for den givne afgiftskategori</t>
  </si>
  <si>
    <t>Permanent. Indfases fra 2023 til 2025</t>
  </si>
  <si>
    <t>Efter anmodning kan vi supplere Kommissionen med  yderligere oplysninger om beregningsmodellen.</t>
  </si>
  <si>
    <t xml:space="preserve">Danmark har en række eksisterende energiafgifter, der historisk set er blandt nogle af de højeste i EU. Afgifterne udgør fortsat et centralt incitament for energieffektiviseringer i Danmark, også i perioden 2021-2030. Det er vurderingen, at energiforbruget ville være højere, hvis ikke disse afgifter var tilstede. Afgifterne er indført før 2021 og fordeler sig på fossil rumvarme, proces, elektricitet samt diesel og benzin. Afgifterne giver et incitament til energibesparelser på tværs af husholdninger, industri og transport. De energibesparelser, der medregnes under energispareforpligtelsen er baseret på forskellen mellem størrelsen af EU's minimumssatser og niveauet for de danske afgifter. Det er således kun den del af afgifterne der overstiger EU’s minimumssatser, der bidrager til opfyldelsen af energispareforpligtelsen.  </t>
  </si>
  <si>
    <t xml:space="preserve">Energiafgifter over EU’s minimumssats </t>
  </si>
  <si>
    <t>Afgifter på energiforbrug for husholdninger, industri og til transport  til fossil rumvarme, forbrug til proces, elektricitet samt benzin og diesel, som ligger over EU's minimumssats.</t>
  </si>
  <si>
    <t>Der er taget højde for dobbelttælling og overlap, da der regnes på et fremskrevet grundlag (KF23), der  tager højde for effekten fra andre initiativer.Det årlige fremskrevede energigrundlag fra KF23,  forholder sig til strukturelle ændringer og forbedringer af energieffektiviteten, bl.a. som følge af anden EU-lovgivning. Der er anvendt effektberegninger, der dækker over skifte til mindre energiforbrugende anlæg og mindre energiforbrug på grund af afgiften. Metoden medregner alene beskatningsforanstaltninger, som overstiger minimumsafgiftssatssatserne for energi.</t>
  </si>
  <si>
    <t>Beregningen, sammenligner energiforbruget mellem to scenarier, et kontrafaktisk scenarie hvor afgifterne er sat til EU’s minimumsafgiftssatser og et scenarie, hvor  Danmarks eksisterende energiafgifter indgår. Heraf er det muligt at redegøre for reduktionen i endeligt energiforburg som følge af forskellen i afgiftsniveau. Den kontrafakutelle baseline er et "frozen-policy" scenarie, hvor kun vedtagne og aftalte energi- og klimapolitiske tiltag er inkluderet.</t>
  </si>
  <si>
    <t>LBK nr 1349 af 01/09/2020
https://www.retsinformation.dk/eli/lta/2020/1349#P1
LBK nr 1099 af 01/07/2020
https://www.retsinformation.dk/eli/lta/2020/1099#P1
LBK nr 1284 af 03/11/2023
https://www.retsinformation.dk/eli/lta/2023/1284#P1
LBK nr 1100 af 01/07/2020
https://www.retsinformation.dk/eli/lta/2020/1100#P1
LBK nr 1353 af 02/09/2020
https://www.retsinformation.dk/eli/lta/2020/1353#P1
Derudover kan der findes et simpelt overblik over afgifter på Energistyrelsens hjemmeside: https://ens.dk/service/statistik-data-noegletal-og-kort/energipriser-og-afgifter</t>
  </si>
  <si>
    <t>se afsnit 4.c</t>
  </si>
  <si>
    <t>Permanent, forhøjes fra 2025.</t>
  </si>
  <si>
    <t>Politisk aftatle indgået april 2024:
https://skm.dk/aktuelt/presse-nyheder/pressemeddelelser/regeringen-forhoejer-dieselafgiften-som-en-del-af-en-bred-politisk-aftale-om-groenne-initiativer
https://fm.dk/media/27478/aftale-om-deludmoentning-af-groen-fond.pdf</t>
  </si>
  <si>
    <t>Der benyttes en kontrafaktisk beregningsmetode, hvor forskellen på Danmarks eksisterende energiafgifter og EU’s minimumsafgiftssatser er ganget på det årligt fremskrevet energigrundlag fra KF23.  Dette er ganget med den relevante elasticitet for den givne afgiftskategori. Valg af elasticitet og beregningsmetode afhænger af afgiftskategorien.</t>
  </si>
  <si>
    <t xml:space="preserve">Kilometerbaseret vejafgift for lastbiler </t>
  </si>
  <si>
    <t>Permanent, indfases fra 2025.</t>
  </si>
  <si>
    <t>Skatteministeriet</t>
  </si>
  <si>
    <t>https://skm.dk/aktuelt/presse-nyheder/pressemeddelelser/ny-aftale-om-kilometerbaseret-vejafgift-for-lastbiler-goer-danmark-groennere
https://skm.dk/media/qgsjpbhi/aftaletekst-om-kilometerbaseret-vejafgift.pdf</t>
  </si>
  <si>
    <t>Beregningen, sammenligner den endelige energiefterspørgsel af energi mellem to scenarier, et kontrafaktisk scenarie uden afgiften og et scenarie, hvor den nye  afgift indgår. Heraf er det muligt at redegøre for reduktionen i endeligt energiforburg som følge af stigningen i afgifter. Reduktioner i energiforbruget er baseret på både tekniske effekter, effektiviseringer mv. og færre kørte kilometer. Den kontrafakutelle baseline er et "frozen-policy" scenarie, hvor kun vedtagne og aftalte energi- og klimapolitiske tiltag er inkluderet. Det er forsøgt at redegøre for samspillet med andre politiske tiltag. Eksisterende danske skattesatser er indarbejdet i den kontrafaktiske baseline og sikrer derved, at der tages hensyn til minimumsniveauer for EU-beskatning. Det betyder, at beregningen viser den additionelle effekt af de forhøjede afgifter, og der er således ikke overlap med andre initiativer.</t>
  </si>
  <si>
    <t>Energirenoveringspulje (tidl. Bygningpulje), bygninger til beboelse</t>
  </si>
  <si>
    <t>Omlægning til CO2-afgift, grøn skattereform, fase 2</t>
  </si>
  <si>
    <t>Kilometerbaseret vejafgift</t>
  </si>
  <si>
    <t>Vejafgift baseret på CO2-udledning</t>
  </si>
  <si>
    <t>Energiafgifter over EU's minimumssatser</t>
  </si>
  <si>
    <t>Diesel afgift</t>
  </si>
  <si>
    <t>Det forventes at skrotningsordningen kan bidrage med energibesparelser målrettet energifattige med ca. 1,02 PJ.</t>
  </si>
  <si>
    <t>Tiltaget er generelt målrettet renovering af almene boliger. Det forventes at tiltaget kan bidrage med energibesparelser målrettet energifattige med ca. 10,86 PJ.</t>
  </si>
  <si>
    <r>
      <t xml:space="preserve">Energirenoveringspuljen udgår fra den tidligere Bygningspulje, som blev oprettet med Energiaftale 2018. Der er afsat ca. 2,6 mia. kr. i perioden 2020-2026 til Bygningspuljen med Energiaftale 2018, Opfølgende aftale ifm. Klimaaftale for energi og industri mv. 2020 og Finansloven for 2021.
Bygningspuljen blev besluttet opsplittet med Klimaaftale om grøn strøm og varme 2022 i to puljer fra 2023. Midlerne afsat til bygningspuljen i 2023 blev fordelt, så 70 pct. tilfaldt </t>
    </r>
    <r>
      <rPr>
        <b/>
        <sz val="11"/>
        <rFont val="Calibri"/>
        <family val="2"/>
        <scheme val="minor"/>
      </rPr>
      <t>varmepumpepuljen</t>
    </r>
    <r>
      <rPr>
        <sz val="11"/>
        <rFont val="Calibri"/>
        <family val="2"/>
        <scheme val="minor"/>
      </rPr>
      <t xml:space="preserve"> og 30 pct. tilfaldt </t>
    </r>
    <r>
      <rPr>
        <b/>
        <sz val="11"/>
        <rFont val="Calibri"/>
        <family val="2"/>
        <scheme val="minor"/>
      </rPr>
      <t>energirenoveringspuljen.</t>
    </r>
    <r>
      <rPr>
        <sz val="11"/>
        <rFont val="Calibri"/>
        <family val="2"/>
        <scheme val="minor"/>
      </rPr>
      <t xml:space="preserve"> Fordelingen af midler i perioden 2024-2026 aftales i 2024. I 2023 var der på finansloven afsat 101,2 mio. kr. til Energirenoveringspuljen og  236,1 mio. kr. til varmepumpepuljen.
Handlingerne i forbindelse med tilskud givet i 2020 vil ske i 2021, og besparelserne fra disse tiltag er inkluderet. Varmepumpepuljen indeholder konverteringsdelen af den forhenværende bygningspulje. Effekten fra Varmepumpepuljen er talt med under tiltag "Konverteringer opvarmning"</t>
    </r>
  </si>
  <si>
    <r>
      <t>De anvendte elasticiteter er baseret på studie af Jong et al. (significance og CE Delft) "</t>
    </r>
    <r>
      <rPr>
        <i/>
        <sz val="11"/>
        <color theme="1"/>
        <rFont val="Calibri"/>
        <family val="2"/>
        <scheme val="minor"/>
      </rPr>
      <t>Price sensitivity of European road freight transport – towards a better understanding of existing results - A report for Transport &amp; Environment".</t>
    </r>
    <r>
      <rPr>
        <sz val="11"/>
        <color theme="1"/>
        <rFont val="Calibri"/>
        <family val="2"/>
        <scheme val="minor"/>
      </rPr>
      <t xml:space="preserve"> 
For reference se: https://cedelft.eu/wp-content/uploads/sites/2/2021/04/4053_defreportASc_1297950058.pdf</t>
    </r>
  </si>
  <si>
    <t>De anvendte elasticiteter er baseret på studie af Jong et al. (significance og CE Delft) "Price sensitivity of European road freight transport – towards a better understanding of existing results - A report for Transport &amp; Environment". 
For reference se: https://cedelft.eu/wp-content/uploads/sites/2/2021/04/4053_defreportASc_1297950058.pdf</t>
  </si>
  <si>
    <t>Den nye vejafgiftsordning  omfatter lastbiler og vogntog (lastbiler med påhængs- eller sættevogn) til godstransport med en tilladt totalvægt på 12 ton og derover.</t>
  </si>
  <si>
    <r>
      <t>Der benyttes en kontrafaktisk beregningsmetode, hvor forskellen mellem et scenarie uden kørselsafgiften og et scenarie med den nye afgift er ganget på det fremskrevne grundlag for energiforbruget</t>
    </r>
    <r>
      <rPr>
        <sz val="11"/>
        <color rgb="FFFF0000"/>
        <rFont val="Calibri"/>
        <family val="2"/>
        <scheme val="minor"/>
      </rPr>
      <t>.</t>
    </r>
    <r>
      <rPr>
        <sz val="11"/>
        <color theme="1"/>
        <rFont val="Calibri"/>
        <family val="2"/>
        <scheme val="minor"/>
      </rPr>
      <t xml:space="preserve"> Dette er ganget med den relevante elasticitet for den givne afgiftskategori, hvilket bruges til at fastlægge det forventede reducerede energiforbrug med den nye vejafgift.</t>
    </r>
  </si>
  <si>
    <t xml:space="preserve">Med Aftale om Kilometerbaseret vejafgift for lastbiler 2023 blev det besluttet, at lastbiler skal betale afgift efter, hvor meget CO2 der udledes fra kørslen fra 2025. Afgiften indebar desuden en mere målrettet beskatning af lastbiltrafikkens andre påvirkninger af omgivelserne, herunder slid på vejnettet, ulykker, støj, luftforurening og bidrag til trængsel, samt at der gennemføres en ændring i de nationale regler om vægt og dimensionering af lastbiler i vejgodstransporten, hvilket medfører en effektivisering af vejgodstransporten. </t>
  </si>
  <si>
    <t>Forhøjelse af dielselafgift, nedsættele af udligningsafgiften og nedsættelse af vejafgiften</t>
  </si>
  <si>
    <t>Med Aftale om Deludmøntning af Grøn Fond 2024  blev det besluttet at forhøje dieselafgiften med 50 øre pr. liter ekskl. moms fra 1. januar 2025. Afgiftsforhøjelsen omfatter diesel til vejtransport og diesel til entreprenørmaskiner mv., der betaler samme dieselafgift som vejtransport. Derudover nedsættes udligningsafgiften forholdsmæssigt og vejafgiften nedsættes midlertidigt . Med aftalen tages nye skridt mod et grønnere Danmark, bl.a. ved reducere CO2-udledningen</t>
  </si>
  <si>
    <t>Diesel til vejtransport og diesel til entreprenørmaskiner mv., der betaler samme dieselafgift som vejtransport. I forhold til vejafgiften berører det lastbiler.</t>
  </si>
  <si>
    <t>Der benyttes en kontrafaktisk beregningsmetode, hvor forskellen på den nuværende afgift på diesel og den forhøjede afgiftssats er ganget på det fremskrevne grundlag for energiforbruget. Dette er ganget med den relevante elasticitet for den givne afgiftskategori. Angående vejafgiften henvises der til 3.3 Kilometerbaseret vejafgift.</t>
  </si>
  <si>
    <t>Beregningen, sammenligner den endelige energiefterspørgsel af energi mellem to scenarier, et kontrafaktisk scenarie uden afgiftstilpasningen og et scenarie, hvor  afgiftsstigningen indgår. Heraf er det muligt at redegøre for reduktionen i endeligt energiforburg som følge af afgiftsstigningen. Den kontrafakutelle baseline er et "frozen-policy" scenarie, hvor kun vedtagne og aftalte energi- og klimapolitiske tiltag er inkluderet. Det er forsøgt at redegøre for samspillet med andre politiske tiltag. Eksisterende danske skattesatser er indarbejdet i den kontrafaktiske baseline og sikrer derved, at der tages hensyn til minimumsniveauer for EU-beskatning. Det betyder, at beregningen viser den additionelle effekt af de forhøjede afgifter, og der er således ikke overlap med andre initiativer. Angående vejafgiften henvises der til 3.3 Kilometerbaseret vejafgift.</t>
  </si>
  <si>
    <t>De anvendte elasticiteter er baseret på Skatteministeriets analyse af provenu og samfundsøkonomi ved ændring i afgifterne på benzin og diesel til vejtransport. For reference se:
https://skm.dk/media/jpfebxox/provenuberegning-og-samfundsoekonomi-for-afgiftsaendringer-paa-benzin-og-diesel-til-vejtransport.pdf
Angående vejafgiften henvises der til 3.3 Kilometerbaseret vejafgift.</t>
  </si>
  <si>
    <t>De anvendte elasticiteter er baseret på Afgifts- og tilskudsanalysen , som estimerer elasticitetser for afgifter og tilskud på energiområdet. For reference se:
https://skm.dk/aktuelt/presse-nyheder/nyheder/fjerde-og-sidste-del-af-afgifts-og-tilskudsanalysen-er-nu-offentliggjort
https://skm.dk/media/Skatteministeriet/Dokumenter/PDF'er/afgifts-og-tilskudsanalysen-delanalyse-4.pdf
For benzin og diesel er der taget udgangspunkt i elasticiteter, som er baseret på Skatteministeriets analyse af provenu og samfundsøkonomi ved ændring i afgifterne på benzin og diesel til vejtransport. For reference se:
https://skm.dk/media/jpfebxox/provenuberegning-og-samfundsoekonomi-for-afgiftsaendringer-paa-benzin-og-diesel-til-vejtransport.pdf
For erhvervenes procesforbrug er der taget udgangspunkt  i elasticiteter er baseret på analyse udarbejdet af Ekspertgruppen for en grøn skattereform, som estimerer elasticitetserne for alle afgiftskategorier. For reference se:
https://skm.dk/media/Skatteministeriet/Publikationer/%C3%98vrige_publikationer/dokumentationsnotat.pdf
De anvendte elasticiteter i IntERACT-modellens kørsel til Klimastatus og -fremskrivning (KF23) er baseret på særskilte studier, som estimere elasticitetserne for dansk mikroøkonomisk data tilbage fra 1966. I denne sammenhæng (NECP’en) er elasticiteterne anvendt til beregning af besparelser i elektricitet. For reference se: https://ens.dk/sites/ens.dk/files/Analyser/wp17_-_klem-estimationer_1968-2013.pdf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</si>
</sst>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3"/>
      <color rgb="FFFF0000"/>
      <name val="Calibri"/>
      <family val="2"/>
      <scheme val="minor"/>
    </font>
    <font>
      <b/>
      <sz val="12"/>
      <name val="Calibri"/>
      <family val="2"/>
      <scheme val="minor"/>
    </font>
    <font>
      <sz val="11"/>
      <name val="Calibri"/>
      <family val="2"/>
      <scheme val="minor"/>
    </font>
    <font>
      <b/>
      <sz val="11"/>
      <name val="Calibri"/>
      <family val="2"/>
      <scheme val="minor"/>
    </font>
    <font>
      <b/>
      <sz val="11"/>
      <color rgb="FFFFFFFF"/>
      <name val="Calibri"/>
      <family val="2"/>
      <scheme val="minor"/>
    </font>
    <font>
      <b/>
      <sz val="12"/>
      <color theme="0"/>
      <name val="Calibri"/>
      <family val="2"/>
      <scheme val="minor"/>
    </font>
    <font>
      <i/>
      <sz val="11"/>
      <color theme="1"/>
      <name val="Calibri"/>
      <family val="2"/>
      <scheme val="minor"/>
    </font>
    <font>
      <b/>
      <sz val="14"/>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b/>
      <u/>
      <sz val="12"/>
      <color theme="1"/>
      <name val="Calibri"/>
      <family val="2"/>
      <scheme val="minor"/>
    </font>
    <font>
      <sz val="9"/>
      <color indexed="81"/>
      <name val="Tahoma"/>
      <family val="2"/>
    </font>
    <font>
      <sz val="11"/>
      <color theme="1"/>
      <name val="Symbol"/>
      <family val="1"/>
      <charset val="2"/>
    </font>
    <font>
      <sz val="11"/>
      <color rgb="FF000000"/>
      <name val="Calibri"/>
      <family val="2"/>
      <scheme val="minor"/>
    </font>
    <font>
      <sz val="11"/>
      <color rgb="FFFF0000"/>
      <name val="Calibri"/>
      <family val="2"/>
      <scheme val="minor"/>
    </font>
    <font>
      <strike/>
      <sz val="11"/>
      <name val="Calibri"/>
      <family val="2"/>
      <scheme val="minor"/>
    </font>
    <font>
      <b/>
      <sz val="12"/>
      <color theme="4" tint="-0.249977111117893"/>
      <name val="Calibri"/>
      <family val="2"/>
      <scheme val="minor"/>
    </font>
    <font>
      <b/>
      <sz val="12"/>
      <color rgb="FF4F81BD"/>
      <name val="Calibri"/>
      <family val="2"/>
      <scheme val="minor"/>
    </font>
    <font>
      <sz val="11"/>
      <color theme="5"/>
      <name val="Calibri"/>
      <family val="2"/>
      <scheme val="minor"/>
    </font>
    <font>
      <sz val="10"/>
      <color rgb="FFFF0000"/>
      <name val="Times New Roman"/>
      <family val="1"/>
    </font>
    <font>
      <sz val="11"/>
      <color rgb="FFFF0000"/>
      <name val="Calibri"/>
      <family val="2"/>
    </font>
  </fonts>
  <fills count="13">
    <fill>
      <patternFill patternType="none"/>
    </fill>
    <fill>
      <patternFill patternType="gray125"/>
    </fill>
    <fill>
      <patternFill patternType="solid">
        <fgColor theme="9" tint="0.79998168889431442"/>
        <bgColor indexed="6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1" tint="0.34998626667073579"/>
        <bgColor indexed="64"/>
      </patternFill>
    </fill>
    <fill>
      <patternFill patternType="solid">
        <fgColor rgb="FFF2F2F2"/>
        <bgColor indexed="64"/>
      </patternFill>
    </fill>
    <fill>
      <patternFill patternType="solid">
        <fgColor theme="5" tint="0.79998168889431442"/>
        <bgColor indexed="65"/>
      </patternFill>
    </fill>
    <fill>
      <patternFill patternType="solid">
        <fgColor theme="4" tint="0.79998168889431442"/>
        <bgColor indexed="64"/>
      </patternFill>
    </fill>
    <fill>
      <patternFill patternType="solid">
        <fgColor rgb="FF4F81BD"/>
        <bgColor indexed="64"/>
      </patternFill>
    </fill>
  </fills>
  <borders count="31">
    <border>
      <left/>
      <right/>
      <top/>
      <bottom/>
      <diagonal/>
    </border>
    <border>
      <left style="medium">
        <color rgb="FF4F81BD"/>
      </left>
      <right/>
      <top style="medium">
        <color rgb="FF4F81BD"/>
      </top>
      <bottom/>
      <diagonal/>
    </border>
    <border>
      <left/>
      <right/>
      <top style="medium">
        <color rgb="FF4F81BD"/>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style="thin">
        <color indexed="64"/>
      </left>
      <right style="thin">
        <color indexed="64"/>
      </right>
      <top style="thin">
        <color indexed="64"/>
      </top>
      <bottom style="thin">
        <color indexed="64"/>
      </bottom>
      <diagonal/>
    </border>
    <border>
      <left style="medium">
        <color rgb="FF4F81BD"/>
      </left>
      <right/>
      <top/>
      <bottom/>
      <diagonal/>
    </border>
    <border>
      <left style="medium">
        <color rgb="FF4F81BD"/>
      </left>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rgb="FF4F81BD"/>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rgb="FF4F81BD"/>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rgb="FF4F81BD"/>
      </top>
      <bottom style="medium">
        <color rgb="FF4F81BD"/>
      </bottom>
      <diagonal/>
    </border>
    <border>
      <left style="thin">
        <color indexed="64"/>
      </left>
      <right style="medium">
        <color indexed="64"/>
      </right>
      <top style="medium">
        <color rgb="FF4F81BD"/>
      </top>
      <bottom style="medium">
        <color indexed="64"/>
      </bottom>
      <diagonal/>
    </border>
    <border>
      <left/>
      <right/>
      <top style="thin">
        <color indexed="64"/>
      </top>
      <bottom/>
      <diagonal/>
    </border>
    <border>
      <left/>
      <right/>
      <top/>
      <bottom style="medium">
        <color rgb="FF4F81BD"/>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theme="4"/>
      </top>
      <bottom style="medium">
        <color rgb="FF4F81BD"/>
      </bottom>
      <diagonal/>
    </border>
    <border>
      <left/>
      <right/>
      <top style="medium">
        <color rgb="FF4F81BD"/>
      </top>
      <bottom style="medium">
        <color theme="4"/>
      </bottom>
      <diagonal/>
    </border>
    <border>
      <left/>
      <right/>
      <top style="medium">
        <color theme="4"/>
      </top>
      <bottom style="medium">
        <color theme="4"/>
      </bottom>
      <diagonal/>
    </border>
    <border>
      <left/>
      <right/>
      <top style="medium">
        <color theme="4"/>
      </top>
      <bottom/>
      <diagonal/>
    </border>
  </borders>
  <cellStyleXfs count="5">
    <xf numFmtId="0" fontId="0" fillId="0" borderId="0"/>
    <xf numFmtId="9" fontId="1" fillId="0" borderId="0" applyFont="0" applyFill="0" applyBorder="0" applyAlignment="0" applyProtection="0"/>
    <xf numFmtId="0" fontId="1" fillId="2" borderId="0" applyNumberFormat="0" applyBorder="0" applyAlignment="0" applyProtection="0"/>
    <xf numFmtId="0" fontId="16" fillId="0" borderId="0" applyNumberFormat="0" applyFill="0" applyBorder="0" applyAlignment="0" applyProtection="0"/>
    <xf numFmtId="0" fontId="1" fillId="10" borderId="0" applyNumberFormat="0" applyBorder="0" applyAlignment="0" applyProtection="0"/>
  </cellStyleXfs>
  <cellXfs count="168">
    <xf numFmtId="0" fontId="0" fillId="0" borderId="0" xfId="0"/>
    <xf numFmtId="0" fontId="3" fillId="0" borderId="0" xfId="0" applyFont="1" applyAlignment="1">
      <alignment horizontal="left" vertical="center" wrapText="1"/>
    </xf>
    <xf numFmtId="0" fontId="4" fillId="3" borderId="0" xfId="0" applyFont="1" applyFill="1"/>
    <xf numFmtId="0" fontId="0" fillId="3" borderId="0" xfId="0" applyFont="1" applyFill="1"/>
    <xf numFmtId="0" fontId="6" fillId="3" borderId="0" xfId="0" applyFont="1" applyFill="1"/>
    <xf numFmtId="0" fontId="0" fillId="0" borderId="0" xfId="0" applyAlignment="1">
      <alignment horizontal="right" vertical="center" wrapText="1"/>
    </xf>
    <xf numFmtId="0" fontId="7" fillId="0" borderId="0" xfId="0" applyFont="1" applyFill="1"/>
    <xf numFmtId="0" fontId="0" fillId="0" borderId="0" xfId="0" applyFont="1" applyFill="1"/>
    <xf numFmtId="0" fontId="8"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0" borderId="0" xfId="0" applyFont="1"/>
    <xf numFmtId="0" fontId="9" fillId="0" borderId="0" xfId="0" applyFont="1" applyAlignment="1">
      <alignment horizontal="right" vertical="center" wrapText="1"/>
    </xf>
    <xf numFmtId="0" fontId="10" fillId="4" borderId="1" xfId="0" applyFont="1" applyFill="1" applyBorder="1" applyAlignment="1">
      <alignment vertical="center" wrapText="1"/>
    </xf>
    <xf numFmtId="0" fontId="10" fillId="4" borderId="2" xfId="0" applyFont="1" applyFill="1" applyBorder="1" applyAlignment="1">
      <alignment vertical="center" wrapText="1"/>
    </xf>
    <xf numFmtId="0" fontId="11" fillId="4" borderId="2" xfId="0" applyFont="1" applyFill="1" applyBorder="1" applyAlignment="1">
      <alignment vertical="center" wrapText="1"/>
    </xf>
    <xf numFmtId="0" fontId="2" fillId="5" borderId="0" xfId="0" applyFont="1" applyFill="1" applyAlignment="1">
      <alignment horizontal="right" vertical="center" wrapText="1"/>
    </xf>
    <xf numFmtId="0" fontId="10" fillId="0" borderId="3" xfId="0" applyFont="1" applyFill="1" applyBorder="1" applyAlignment="1">
      <alignment vertical="center" wrapText="1"/>
    </xf>
    <xf numFmtId="0" fontId="9" fillId="6" borderId="4" xfId="2" applyFont="1" applyFill="1" applyBorder="1" applyAlignment="1" applyProtection="1">
      <alignment vertical="center" wrapText="1"/>
      <protection locked="0"/>
    </xf>
    <xf numFmtId="0" fontId="0" fillId="0" borderId="0" xfId="2" applyFont="1" applyFill="1" applyBorder="1" applyAlignment="1" applyProtection="1">
      <alignment vertical="center" wrapText="1"/>
      <protection locked="0"/>
    </xf>
    <xf numFmtId="0" fontId="10" fillId="0" borderId="0" xfId="0" applyFont="1" applyAlignment="1">
      <alignment horizontal="right" vertical="center" wrapText="1"/>
    </xf>
    <xf numFmtId="0" fontId="12" fillId="7" borderId="0" xfId="0" applyFont="1" applyFill="1" applyAlignment="1">
      <alignment horizontal="right" vertical="center" wrapText="1"/>
    </xf>
    <xf numFmtId="0" fontId="0" fillId="6" borderId="4" xfId="2" applyFont="1" applyFill="1" applyBorder="1" applyAlignment="1" applyProtection="1">
      <alignment vertical="center" wrapText="1"/>
      <protection locked="0"/>
    </xf>
    <xf numFmtId="0" fontId="0" fillId="0" borderId="5" xfId="0" applyBorder="1"/>
    <xf numFmtId="0" fontId="0" fillId="6" borderId="2" xfId="2" applyFont="1" applyFill="1" applyBorder="1" applyAlignment="1" applyProtection="1">
      <alignment vertical="center" wrapText="1"/>
      <protection locked="0"/>
    </xf>
    <xf numFmtId="0" fontId="0" fillId="6" borderId="5" xfId="0" applyFill="1" applyBorder="1" applyProtection="1">
      <protection locked="0"/>
    </xf>
    <xf numFmtId="0" fontId="10" fillId="0" borderId="6" xfId="0" applyFont="1" applyFill="1" applyBorder="1" applyAlignment="1">
      <alignment vertical="center" wrapText="1"/>
    </xf>
    <xf numFmtId="0" fontId="9" fillId="0" borderId="4" xfId="2" applyFont="1" applyFill="1" applyBorder="1" applyAlignment="1" applyProtection="1">
      <alignment vertical="center" wrapText="1"/>
      <protection locked="0"/>
    </xf>
    <xf numFmtId="0" fontId="14" fillId="4" borderId="0" xfId="0" applyFont="1" applyFill="1" applyAlignment="1">
      <alignment horizontal="right" vertical="center" wrapText="1"/>
    </xf>
    <xf numFmtId="0" fontId="14" fillId="4" borderId="0" xfId="0" applyFont="1" applyFill="1" applyBorder="1" applyAlignment="1">
      <alignment vertical="center"/>
    </xf>
    <xf numFmtId="0" fontId="9" fillId="4" borderId="0" xfId="0" applyFont="1" applyFill="1" applyBorder="1"/>
    <xf numFmtId="0" fontId="0" fillId="4" borderId="0" xfId="0" applyFont="1" applyFill="1" applyBorder="1"/>
    <xf numFmtId="0" fontId="10" fillId="0" borderId="6" xfId="0" applyFont="1" applyBorder="1" applyAlignment="1">
      <alignment vertical="center" wrapText="1"/>
    </xf>
    <xf numFmtId="0" fontId="10" fillId="0" borderId="7" xfId="0" applyFont="1" applyFill="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0" xfId="0" applyFont="1" applyFill="1" applyBorder="1" applyAlignment="1">
      <alignment vertical="center" wrapText="1"/>
    </xf>
    <xf numFmtId="0" fontId="9" fillId="0" borderId="0" xfId="2" applyFont="1" applyFill="1" applyBorder="1" applyAlignment="1" applyProtection="1">
      <alignment vertical="center" wrapText="1"/>
      <protection locked="0"/>
    </xf>
    <xf numFmtId="0" fontId="14" fillId="4" borderId="0" xfId="0" applyFont="1" applyFill="1" applyAlignment="1">
      <alignment vertical="center"/>
    </xf>
    <xf numFmtId="0" fontId="9" fillId="4" borderId="0" xfId="0" applyFont="1" applyFill="1"/>
    <xf numFmtId="0" fontId="0" fillId="4" borderId="0" xfId="0" applyFont="1" applyFill="1"/>
    <xf numFmtId="0" fontId="10" fillId="0" borderId="1" xfId="0" applyFont="1" applyBorder="1" applyAlignment="1">
      <alignment vertical="center" wrapText="1"/>
    </xf>
    <xf numFmtId="0" fontId="3" fillId="0" borderId="0" xfId="0" applyFont="1" applyAlignment="1" applyProtection="1">
      <alignment horizontal="left" vertical="center" wrapText="1"/>
    </xf>
    <xf numFmtId="0" fontId="4" fillId="3" borderId="0" xfId="0" applyFont="1" applyFill="1" applyProtection="1"/>
    <xf numFmtId="0" fontId="0" fillId="3" borderId="0" xfId="0" applyFill="1" applyProtection="1"/>
    <xf numFmtId="0" fontId="15" fillId="4" borderId="0" xfId="0" applyFont="1" applyFill="1" applyAlignment="1">
      <alignment horizontal="right"/>
    </xf>
    <xf numFmtId="0" fontId="15" fillId="4" borderId="0" xfId="0" applyFont="1" applyFill="1"/>
    <xf numFmtId="0" fontId="0" fillId="4" borderId="0" xfId="0" applyFill="1"/>
    <xf numFmtId="0" fontId="15" fillId="0" borderId="0" xfId="0" applyFont="1" applyAlignment="1">
      <alignment horizontal="right"/>
    </xf>
    <xf numFmtId="0" fontId="16" fillId="0" borderId="0" xfId="3"/>
    <xf numFmtId="0" fontId="3" fillId="0" borderId="5" xfId="0" applyFont="1" applyBorder="1"/>
    <xf numFmtId="164" fontId="0" fillId="6" borderId="5" xfId="1" applyNumberFormat="1" applyFont="1" applyFill="1" applyBorder="1" applyAlignment="1" applyProtection="1">
      <alignment horizontal="right"/>
      <protection locked="0"/>
    </xf>
    <xf numFmtId="0" fontId="13" fillId="0" borderId="0" xfId="0" applyFont="1"/>
    <xf numFmtId="0" fontId="3" fillId="0" borderId="5" xfId="0" applyFont="1" applyBorder="1" applyAlignment="1">
      <alignment wrapText="1"/>
    </xf>
    <xf numFmtId="0" fontId="3" fillId="0" borderId="5" xfId="0" applyFont="1" applyFill="1" applyBorder="1" applyAlignment="1">
      <alignment wrapText="1"/>
    </xf>
    <xf numFmtId="0" fontId="13" fillId="0" borderId="0" xfId="0" applyFont="1" applyFill="1" applyBorder="1"/>
    <xf numFmtId="0" fontId="0" fillId="0" borderId="0" xfId="0" applyBorder="1"/>
    <xf numFmtId="0" fontId="17" fillId="0" borderId="0" xfId="0" applyFont="1"/>
    <xf numFmtId="0" fontId="13" fillId="0" borderId="0" xfId="0" applyFont="1" applyBorder="1"/>
    <xf numFmtId="49" fontId="0" fillId="6" borderId="5" xfId="0" applyNumberFormat="1" applyFill="1" applyBorder="1" applyAlignment="1" applyProtection="1">
      <alignment wrapText="1"/>
      <protection locked="0"/>
    </xf>
    <xf numFmtId="0" fontId="12" fillId="7" borderId="0" xfId="0" applyFont="1" applyFill="1" applyAlignment="1">
      <alignment horizontal="right"/>
    </xf>
    <xf numFmtId="0" fontId="0" fillId="7" borderId="0" xfId="0" applyFill="1"/>
    <xf numFmtId="0" fontId="17" fillId="0" borderId="0" xfId="0" applyFont="1" applyAlignment="1">
      <alignment wrapText="1"/>
    </xf>
    <xf numFmtId="0" fontId="15" fillId="0" borderId="0" xfId="0" applyFont="1" applyAlignment="1">
      <alignment vertical="center"/>
    </xf>
    <xf numFmtId="0" fontId="0" fillId="0" borderId="5" xfId="0" applyBorder="1" applyAlignment="1">
      <alignment horizontal="center" wrapText="1"/>
    </xf>
    <xf numFmtId="0" fontId="0" fillId="8" borderId="5" xfId="0" applyFill="1" applyBorder="1"/>
    <xf numFmtId="0" fontId="4" fillId="0" borderId="8" xfId="0" applyFont="1" applyBorder="1" applyAlignment="1">
      <alignment horizontal="right"/>
    </xf>
    <xf numFmtId="0" fontId="6" fillId="0" borderId="10" xfId="0" applyFont="1" applyBorder="1"/>
    <xf numFmtId="0" fontId="0" fillId="3" borderId="0" xfId="0" applyFill="1"/>
    <xf numFmtId="0" fontId="9" fillId="6" borderId="2" xfId="2" applyFont="1" applyFill="1" applyBorder="1" applyAlignment="1" applyProtection="1">
      <alignment vertical="center" wrapText="1"/>
      <protection locked="0"/>
    </xf>
    <xf numFmtId="0" fontId="4" fillId="3" borderId="0" xfId="0" applyFont="1" applyFill="1" applyAlignment="1">
      <alignment wrapText="1"/>
    </xf>
    <xf numFmtId="0" fontId="6" fillId="3" borderId="0" xfId="0" applyFont="1" applyFill="1" applyAlignment="1"/>
    <xf numFmtId="0" fontId="20" fillId="0" borderId="0" xfId="0" applyFont="1" applyAlignment="1">
      <alignment horizontal="justify" vertical="center"/>
    </xf>
    <xf numFmtId="0" fontId="9" fillId="9" borderId="4" xfId="2" applyFont="1" applyFill="1" applyBorder="1" applyAlignment="1" applyProtection="1">
      <alignment vertical="center" wrapText="1"/>
      <protection locked="0"/>
    </xf>
    <xf numFmtId="0" fontId="0" fillId="9" borderId="0" xfId="0" applyFill="1"/>
    <xf numFmtId="0" fontId="0" fillId="9" borderId="0" xfId="0" applyFill="1" applyAlignment="1">
      <alignment wrapText="1"/>
    </xf>
    <xf numFmtId="0" fontId="21" fillId="0" borderId="0" xfId="0" applyFont="1" applyAlignment="1">
      <alignment vertical="top" wrapText="1"/>
    </xf>
    <xf numFmtId="0" fontId="21" fillId="9" borderId="0" xfId="0" applyFont="1" applyFill="1" applyAlignment="1">
      <alignment wrapText="1"/>
    </xf>
    <xf numFmtId="0" fontId="21" fillId="9" borderId="0" xfId="0" applyFont="1" applyFill="1" applyAlignment="1">
      <alignment vertical="top" wrapText="1"/>
    </xf>
    <xf numFmtId="0" fontId="0" fillId="9" borderId="11" xfId="2" applyFont="1" applyFill="1" applyBorder="1" applyAlignment="1" applyProtection="1">
      <alignment vertical="center" wrapText="1"/>
      <protection locked="0"/>
    </xf>
    <xf numFmtId="0" fontId="0" fillId="5" borderId="0" xfId="0" applyFill="1" applyAlignment="1">
      <alignment wrapText="1"/>
    </xf>
    <xf numFmtId="0" fontId="10" fillId="0" borderId="12" xfId="0" applyFont="1" applyBorder="1" applyAlignment="1">
      <alignment vertical="center" wrapText="1"/>
    </xf>
    <xf numFmtId="0" fontId="9" fillId="9" borderId="0" xfId="2" applyFont="1" applyFill="1" applyBorder="1" applyAlignment="1" applyProtection="1">
      <alignment vertical="center" wrapText="1"/>
      <protection locked="0"/>
    </xf>
    <xf numFmtId="0" fontId="9" fillId="5" borderId="0" xfId="0" applyFont="1" applyFill="1" applyAlignment="1">
      <alignment vertical="top"/>
    </xf>
    <xf numFmtId="0" fontId="9" fillId="9" borderId="0" xfId="0" applyFont="1" applyFill="1" applyAlignment="1">
      <alignment wrapText="1"/>
    </xf>
    <xf numFmtId="0" fontId="9" fillId="6" borderId="4" xfId="2" applyFont="1" applyFill="1" applyBorder="1" applyAlignment="1" applyProtection="1">
      <alignment vertical="top" wrapText="1"/>
      <protection locked="0"/>
    </xf>
    <xf numFmtId="0" fontId="0" fillId="0" borderId="13" xfId="0" applyBorder="1"/>
    <xf numFmtId="0" fontId="0" fillId="0" borderId="14" xfId="0" applyBorder="1" applyAlignment="1">
      <alignment horizontal="center"/>
    </xf>
    <xf numFmtId="0" fontId="9" fillId="6" borderId="17" xfId="2" applyFont="1" applyFill="1" applyBorder="1" applyAlignment="1" applyProtection="1">
      <alignment vertical="center" wrapText="1"/>
      <protection locked="0"/>
    </xf>
    <xf numFmtId="2" fontId="9" fillId="6" borderId="4" xfId="2" applyNumberFormat="1" applyFont="1" applyFill="1" applyBorder="1" applyAlignment="1" applyProtection="1">
      <alignment vertical="center" wrapText="1"/>
      <protection locked="0"/>
    </xf>
    <xf numFmtId="165" fontId="9" fillId="6" borderId="17" xfId="2" applyNumberFormat="1" applyFont="1" applyFill="1" applyBorder="1" applyAlignment="1" applyProtection="1">
      <alignment vertical="center" wrapText="1"/>
      <protection locked="0"/>
    </xf>
    <xf numFmtId="165" fontId="9" fillId="6" borderId="4" xfId="2" applyNumberFormat="1" applyFont="1" applyFill="1" applyBorder="1" applyAlignment="1" applyProtection="1">
      <alignment vertical="center" wrapText="1"/>
      <protection locked="0"/>
    </xf>
    <xf numFmtId="0" fontId="3" fillId="0" borderId="14"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2" fontId="9" fillId="6" borderId="20" xfId="2" applyNumberFormat="1" applyFont="1" applyFill="1" applyBorder="1" applyAlignment="1" applyProtection="1">
      <alignment vertical="center" wrapText="1"/>
      <protection locked="0"/>
    </xf>
    <xf numFmtId="165" fontId="9" fillId="6" borderId="21" xfId="2" applyNumberFormat="1" applyFont="1" applyFill="1" applyBorder="1" applyAlignment="1" applyProtection="1">
      <alignment vertical="center" wrapText="1"/>
      <protection locked="0"/>
    </xf>
    <xf numFmtId="0" fontId="9" fillId="0" borderId="0" xfId="2"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165" fontId="0" fillId="6" borderId="5" xfId="0" applyNumberFormat="1" applyFill="1" applyBorder="1" applyProtection="1">
      <protection locked="0"/>
    </xf>
    <xf numFmtId="165" fontId="0" fillId="0" borderId="5" xfId="0" applyNumberFormat="1" applyBorder="1" applyAlignment="1">
      <alignment horizontal="center"/>
    </xf>
    <xf numFmtId="165" fontId="6" fillId="0" borderId="9" xfId="0" applyNumberFormat="1" applyFont="1" applyBorder="1"/>
    <xf numFmtId="0" fontId="20" fillId="5" borderId="0" xfId="0" applyFont="1" applyFill="1" applyAlignment="1">
      <alignment horizontal="justify" vertical="center"/>
    </xf>
    <xf numFmtId="0" fontId="22" fillId="5" borderId="0" xfId="0" applyFont="1" applyFill="1"/>
    <xf numFmtId="165" fontId="9" fillId="6" borderId="2" xfId="2" applyNumberFormat="1" applyFont="1" applyFill="1" applyBorder="1" applyAlignment="1" applyProtection="1">
      <alignment vertical="center" wrapText="1"/>
      <protection locked="0"/>
    </xf>
    <xf numFmtId="0" fontId="9" fillId="6" borderId="22" xfId="2" applyFont="1" applyFill="1" applyBorder="1" applyAlignment="1" applyProtection="1">
      <alignment vertical="center" wrapText="1"/>
      <protection locked="0"/>
    </xf>
    <xf numFmtId="0" fontId="4" fillId="11" borderId="0" xfId="0" applyFont="1" applyFill="1"/>
    <xf numFmtId="0" fontId="0" fillId="11" borderId="0" xfId="0" applyFont="1" applyFill="1"/>
    <xf numFmtId="0" fontId="24" fillId="0" borderId="0" xfId="0" applyFont="1" applyAlignment="1">
      <alignment horizontal="right" vertical="center" wrapText="1"/>
    </xf>
    <xf numFmtId="0" fontId="25" fillId="0" borderId="0" xfId="0" applyFont="1" applyAlignment="1">
      <alignment vertical="center"/>
    </xf>
    <xf numFmtId="0" fontId="11" fillId="12" borderId="1" xfId="0" applyFont="1" applyFill="1" applyBorder="1" applyAlignment="1">
      <alignment vertical="center" wrapText="1"/>
    </xf>
    <xf numFmtId="0" fontId="11" fillId="12" borderId="2" xfId="0" applyFont="1" applyFill="1" applyBorder="1" applyAlignment="1">
      <alignment vertical="center" wrapText="1"/>
    </xf>
    <xf numFmtId="0" fontId="3" fillId="0" borderId="3" xfId="0" applyFont="1" applyFill="1" applyBorder="1" applyAlignment="1">
      <alignment vertical="center" wrapText="1"/>
    </xf>
    <xf numFmtId="0" fontId="0" fillId="2" borderId="4" xfId="2" applyFont="1" applyBorder="1" applyAlignment="1" applyProtection="1">
      <alignment vertical="center" wrapText="1"/>
      <protection locked="0"/>
    </xf>
    <xf numFmtId="0" fontId="3" fillId="0" borderId="0" xfId="0" applyFont="1" applyAlignment="1">
      <alignment horizontal="right" vertical="center" wrapText="1"/>
    </xf>
    <xf numFmtId="0" fontId="3" fillId="0" borderId="6" xfId="0" applyFont="1" applyFill="1" applyBorder="1" applyAlignment="1">
      <alignment vertical="center" wrapText="1"/>
    </xf>
    <xf numFmtId="0" fontId="0" fillId="2" borderId="2" xfId="2" applyFont="1" applyBorder="1" applyAlignment="1" applyProtection="1">
      <alignment vertical="center" wrapText="1"/>
      <protection locked="0"/>
    </xf>
    <xf numFmtId="0" fontId="4" fillId="0" borderId="0" xfId="0" applyFont="1" applyFill="1" applyAlignment="1">
      <alignment horizontal="right" vertical="center" wrapText="1"/>
    </xf>
    <xf numFmtId="0" fontId="3" fillId="0" borderId="3" xfId="0" applyFont="1" applyBorder="1" applyAlignment="1">
      <alignment vertical="center" wrapText="1"/>
    </xf>
    <xf numFmtId="0" fontId="0" fillId="2" borderId="0" xfId="2" applyFont="1" applyBorder="1" applyAlignment="1" applyProtection="1">
      <alignment vertical="center" wrapText="1"/>
      <protection locked="0"/>
    </xf>
    <xf numFmtId="165" fontId="0" fillId="2" borderId="4" xfId="2" applyNumberFormat="1" applyFont="1" applyBorder="1" applyAlignment="1" applyProtection="1">
      <alignment vertical="center" wrapText="1"/>
      <protection locked="0"/>
    </xf>
    <xf numFmtId="0" fontId="0" fillId="9" borderId="0" xfId="0" applyFill="1" applyAlignment="1">
      <alignment vertical="top" wrapText="1"/>
    </xf>
    <xf numFmtId="0" fontId="22" fillId="6" borderId="4" xfId="2" applyFont="1" applyFill="1" applyBorder="1" applyAlignment="1" applyProtection="1">
      <alignment vertical="center" wrapText="1"/>
      <protection locked="0"/>
    </xf>
    <xf numFmtId="0" fontId="0" fillId="0" borderId="0" xfId="0" applyAlignment="1">
      <alignment wrapText="1"/>
    </xf>
    <xf numFmtId="0" fontId="22" fillId="0" borderId="0" xfId="0" applyFont="1"/>
    <xf numFmtId="0" fontId="0" fillId="6" borderId="5" xfId="0" applyFill="1" applyBorder="1" applyAlignment="1" applyProtection="1">
      <alignment vertical="top"/>
      <protection locked="0"/>
    </xf>
    <xf numFmtId="0" fontId="15" fillId="0" borderId="5" xfId="0" applyFont="1" applyBorder="1" applyAlignment="1">
      <alignment horizontal="left" vertical="top"/>
    </xf>
    <xf numFmtId="0" fontId="15" fillId="0" borderId="5" xfId="0" applyFont="1" applyBorder="1" applyAlignment="1">
      <alignment horizontal="left" vertical="top" wrapText="1"/>
    </xf>
    <xf numFmtId="0" fontId="0" fillId="6" borderId="5" xfId="0" applyFill="1" applyBorder="1" applyAlignment="1" applyProtection="1">
      <alignment vertical="top" wrapText="1"/>
      <protection locked="0"/>
    </xf>
    <xf numFmtId="0" fontId="0" fillId="9" borderId="24" xfId="0" applyFill="1" applyBorder="1" applyAlignment="1">
      <alignment wrapText="1"/>
    </xf>
    <xf numFmtId="0" fontId="9" fillId="9" borderId="24" xfId="0" applyFont="1" applyFill="1" applyBorder="1" applyAlignment="1">
      <alignment wrapText="1"/>
    </xf>
    <xf numFmtId="0" fontId="0" fillId="9" borderId="25" xfId="0" applyFill="1" applyBorder="1" applyAlignment="1">
      <alignment vertical="top" wrapText="1"/>
    </xf>
    <xf numFmtId="0" fontId="0" fillId="6" borderId="26" xfId="0" applyFill="1" applyBorder="1" applyAlignment="1" applyProtection="1">
      <alignment vertical="top" wrapText="1"/>
      <protection locked="0"/>
    </xf>
    <xf numFmtId="0" fontId="26" fillId="0" borderId="0" xfId="2" applyFont="1" applyFill="1" applyBorder="1" applyAlignment="1" applyProtection="1">
      <alignment vertical="center" wrapText="1"/>
      <protection locked="0"/>
    </xf>
    <xf numFmtId="0" fontId="23" fillId="6" borderId="4" xfId="2" applyFont="1" applyFill="1" applyBorder="1" applyAlignment="1" applyProtection="1">
      <alignment vertical="center" wrapText="1"/>
      <protection locked="0"/>
    </xf>
    <xf numFmtId="0" fontId="0" fillId="0" borderId="0" xfId="0" applyFill="1" applyAlignment="1">
      <alignment vertical="top"/>
    </xf>
    <xf numFmtId="0" fontId="9" fillId="9" borderId="0" xfId="0" applyFont="1" applyFill="1" applyAlignment="1">
      <alignment vertical="top" wrapText="1"/>
    </xf>
    <xf numFmtId="0" fontId="0" fillId="9" borderId="0" xfId="2" applyFont="1" applyFill="1" applyBorder="1" applyAlignment="1" applyProtection="1">
      <alignment vertical="top" wrapText="1"/>
      <protection locked="0"/>
    </xf>
    <xf numFmtId="0" fontId="0" fillId="0" borderId="0" xfId="0" applyFill="1"/>
    <xf numFmtId="0" fontId="9" fillId="9" borderId="11" xfId="2" applyFont="1" applyFill="1" applyBorder="1" applyAlignment="1" applyProtection="1">
      <alignment vertical="center" wrapText="1"/>
      <protection locked="0"/>
    </xf>
    <xf numFmtId="0" fontId="0" fillId="2" borderId="4" xfId="2" applyFont="1" applyBorder="1" applyAlignment="1" applyProtection="1">
      <alignment vertical="top" wrapText="1"/>
      <protection locked="0"/>
    </xf>
    <xf numFmtId="0" fontId="9" fillId="6" borderId="23" xfId="2" applyFont="1" applyFill="1" applyBorder="1" applyAlignment="1" applyProtection="1">
      <alignment vertical="top" wrapText="1"/>
      <protection locked="0"/>
    </xf>
    <xf numFmtId="0" fontId="0" fillId="9" borderId="11" xfId="2" applyFont="1" applyFill="1" applyBorder="1" applyAlignment="1" applyProtection="1">
      <alignment vertical="top" wrapText="1"/>
      <protection locked="0"/>
    </xf>
    <xf numFmtId="0" fontId="0" fillId="0" borderId="0" xfId="0" applyAlignment="1">
      <alignment vertical="top" wrapText="1"/>
    </xf>
    <xf numFmtId="0" fontId="0" fillId="0" borderId="0" xfId="0" applyAlignment="1">
      <alignment horizontal="left" vertical="top" wrapText="1"/>
    </xf>
    <xf numFmtId="0" fontId="9" fillId="9" borderId="0" xfId="2" applyFont="1" applyFill="1" applyBorder="1" applyAlignment="1" applyProtection="1">
      <alignment vertical="top" wrapText="1"/>
      <protection locked="0"/>
    </xf>
    <xf numFmtId="0" fontId="0" fillId="0" borderId="0" xfId="0" applyFill="1" applyAlignment="1">
      <alignment wrapText="1"/>
    </xf>
    <xf numFmtId="0" fontId="9" fillId="9" borderId="4" xfId="3" applyFont="1" applyFill="1" applyBorder="1" applyAlignment="1" applyProtection="1">
      <alignment vertical="center" wrapText="1"/>
      <protection locked="0"/>
    </xf>
    <xf numFmtId="0" fontId="9" fillId="6" borderId="5" xfId="0" applyFont="1" applyFill="1" applyBorder="1" applyAlignment="1" applyProtection="1">
      <alignment vertical="top" wrapText="1"/>
      <protection locked="0"/>
    </xf>
    <xf numFmtId="10" fontId="0" fillId="0" borderId="0" xfId="1" applyNumberFormat="1" applyFont="1" applyFill="1"/>
    <xf numFmtId="165" fontId="1" fillId="0" borderId="4" xfId="4" applyNumberFormat="1" applyFill="1" applyBorder="1" applyAlignment="1" applyProtection="1">
      <alignment vertical="center" wrapText="1"/>
      <protection locked="0"/>
    </xf>
    <xf numFmtId="165" fontId="0" fillId="0" borderId="5" xfId="0" applyNumberFormat="1" applyBorder="1"/>
    <xf numFmtId="0" fontId="0" fillId="9" borderId="27" xfId="0" applyFill="1" applyBorder="1"/>
    <xf numFmtId="0" fontId="11" fillId="4" borderId="28" xfId="0" applyFont="1" applyFill="1" applyBorder="1" applyAlignment="1">
      <alignment vertical="center" wrapText="1"/>
    </xf>
    <xf numFmtId="0" fontId="0" fillId="0" borderId="29" xfId="2" applyFont="1" applyFill="1" applyBorder="1" applyAlignment="1" applyProtection="1">
      <alignment vertical="center" wrapText="1"/>
      <protection locked="0"/>
    </xf>
    <xf numFmtId="0" fontId="10" fillId="4" borderId="28" xfId="0" applyFont="1" applyFill="1" applyBorder="1" applyAlignment="1">
      <alignment vertical="center" wrapText="1"/>
    </xf>
    <xf numFmtId="0" fontId="9" fillId="9" borderId="27" xfId="0" applyFont="1" applyFill="1" applyBorder="1"/>
    <xf numFmtId="0" fontId="0" fillId="0" borderId="30" xfId="2" applyFont="1" applyFill="1" applyBorder="1" applyAlignment="1" applyProtection="1">
      <alignment vertical="center" wrapText="1"/>
      <protection locked="0"/>
    </xf>
    <xf numFmtId="2" fontId="0" fillId="0" borderId="0" xfId="0" applyNumberFormat="1"/>
    <xf numFmtId="0" fontId="27" fillId="0" borderId="0" xfId="0" applyFont="1"/>
    <xf numFmtId="0" fontId="28" fillId="0" borderId="0" xfId="0" applyFont="1" applyAlignment="1">
      <alignment horizontal="right" vertical="center"/>
    </xf>
    <xf numFmtId="0" fontId="28" fillId="0" borderId="0" xfId="0" applyFont="1" applyAlignment="1">
      <alignment vertical="center"/>
    </xf>
    <xf numFmtId="0" fontId="9" fillId="2" borderId="4" xfId="2" applyFont="1" applyBorder="1" applyAlignment="1" applyProtection="1">
      <alignment vertical="top" wrapText="1"/>
      <protection locked="0"/>
    </xf>
    <xf numFmtId="165" fontId="9" fillId="2" borderId="4" xfId="2" applyNumberFormat="1" applyFont="1" applyBorder="1" applyAlignment="1" applyProtection="1">
      <alignment vertical="center" wrapText="1"/>
      <protection locked="0"/>
    </xf>
    <xf numFmtId="0" fontId="9" fillId="2" borderId="4" xfId="2" applyFont="1" applyBorder="1" applyAlignment="1" applyProtection="1">
      <alignment vertical="center" wrapText="1"/>
      <protection locked="0"/>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2" fillId="0" borderId="0" xfId="0" applyFont="1" applyAlignment="1">
      <alignment horizontal="left" wrapText="1"/>
    </xf>
  </cellXfs>
  <cellStyles count="5">
    <cellStyle name="20% - Accent2" xfId="4" builtinId="34"/>
    <cellStyle name="20% - Accent6" xfId="2" builtinId="50"/>
    <cellStyle name="Hyperlink" xfId="3" builtinId="8"/>
    <cellStyle name="Normal" xfId="0" builtinId="0"/>
    <cellStyle name="Percent" xfId="1"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1894417</xdr:colOff>
      <xdr:row>26</xdr:row>
      <xdr:rowOff>931333</xdr:rowOff>
    </xdr:from>
    <xdr:to>
      <xdr:col>2</xdr:col>
      <xdr:colOff>4681029</xdr:colOff>
      <xdr:row>26</xdr:row>
      <xdr:rowOff>1386417</xdr:rowOff>
    </xdr:to>
    <xdr:pic>
      <xdr:nvPicPr>
        <xdr:cNvPr id="2" name="Bille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519334" y="11726333"/>
          <a:ext cx="2786612" cy="455084"/>
        </a:xfrm>
        <a:prstGeom prst="rect">
          <a:avLst/>
        </a:prstGeom>
      </xdr:spPr>
    </xdr:pic>
    <xdr:clientData/>
  </xdr:twoCellAnchor>
  <xdr:twoCellAnchor editAs="oneCell">
    <xdr:from>
      <xdr:col>2</xdr:col>
      <xdr:colOff>455083</xdr:colOff>
      <xdr:row>26</xdr:row>
      <xdr:rowOff>1926166</xdr:rowOff>
    </xdr:from>
    <xdr:to>
      <xdr:col>2</xdr:col>
      <xdr:colOff>4497916</xdr:colOff>
      <xdr:row>26</xdr:row>
      <xdr:rowOff>2427788</xdr:rowOff>
    </xdr:to>
    <xdr:pic>
      <xdr:nvPicPr>
        <xdr:cNvPr id="3" name="Billed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5080000" y="12721166"/>
          <a:ext cx="4042833" cy="501622"/>
        </a:xfrm>
        <a:prstGeom prst="rect">
          <a:avLst/>
        </a:prstGeom>
      </xdr:spPr>
    </xdr:pic>
    <xdr:clientData/>
  </xdr:twoCellAnchor>
  <xdr:twoCellAnchor editAs="oneCell">
    <xdr:from>
      <xdr:col>2</xdr:col>
      <xdr:colOff>74083</xdr:colOff>
      <xdr:row>26</xdr:row>
      <xdr:rowOff>2942166</xdr:rowOff>
    </xdr:from>
    <xdr:to>
      <xdr:col>2</xdr:col>
      <xdr:colOff>5082268</xdr:colOff>
      <xdr:row>26</xdr:row>
      <xdr:rowOff>3735916</xdr:rowOff>
    </xdr:to>
    <xdr:pic>
      <xdr:nvPicPr>
        <xdr:cNvPr id="4" name="Billed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4699000" y="13737166"/>
          <a:ext cx="5008185" cy="793750"/>
        </a:xfrm>
        <a:prstGeom prst="rect">
          <a:avLst/>
        </a:prstGeom>
      </xdr:spPr>
    </xdr:pic>
    <xdr:clientData/>
  </xdr:twoCellAnchor>
  <xdr:twoCellAnchor editAs="oneCell">
    <xdr:from>
      <xdr:col>2</xdr:col>
      <xdr:colOff>21167</xdr:colOff>
      <xdr:row>26</xdr:row>
      <xdr:rowOff>4328584</xdr:rowOff>
    </xdr:from>
    <xdr:to>
      <xdr:col>2</xdr:col>
      <xdr:colOff>5336812</xdr:colOff>
      <xdr:row>26</xdr:row>
      <xdr:rowOff>4838886</xdr:rowOff>
    </xdr:to>
    <xdr:pic>
      <xdr:nvPicPr>
        <xdr:cNvPr id="5" name="Billed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4"/>
        <a:stretch>
          <a:fillRect/>
        </a:stretch>
      </xdr:blipFill>
      <xdr:spPr>
        <a:xfrm>
          <a:off x="4646084" y="15123584"/>
          <a:ext cx="5315645" cy="5103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TE\GIE\07%20EU%20energieffektivitet\09%20Opfyldelse%20af%20forpligtelse%202021-2030\Energispareforpligtelse%20samlet%20regneark%20-%20opdateret%20juni%202023\Energispareforpligtelsen%20-%20samlet%20regneark%200806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E\07%20EU%20energieffektivitet\09%20Opfyldelse%20af%20forpligtelse%202021-2030\Energispareforpligtelse%20samlet%20regneark%20-%20opdateret%20august%202022\Energispareforpligtelsen%20-%20samlet%20regneark%2030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er"/>
      <sheetName val="Forpligtelsen"/>
      <sheetName val="Samlet"/>
      <sheetName val="Bygningspulje EE-andel"/>
      <sheetName val="Kommunepuljen"/>
      <sheetName val="EE i Staten"/>
      <sheetName val="Almene boliger"/>
      <sheetName val="Erhvervspulje"/>
      <sheetName val="Grøn skattereform 2020"/>
      <sheetName val="Grøn skattereform 2022"/>
      <sheetName val="Eksisterende byg., BR-krav mv."/>
      <sheetName val="Skrotningsordningen EA18"/>
      <sheetName val="Konveteringer, tilskud mv."/>
      <sheetName val="Transportaftale 2020"/>
      <sheetName val="Kilometer baseret vejafgift"/>
      <sheetName val="Eksisterende afgifter"/>
      <sheetName val="Forhøjelse af dieselafgift"/>
    </sheetNames>
    <sheetDataSet>
      <sheetData sheetId="0"/>
      <sheetData sheetId="1">
        <row r="5">
          <cell r="C5">
            <v>14.498235000000001</v>
          </cell>
          <cell r="D5">
            <v>14.575976000000001</v>
          </cell>
          <cell r="E5">
            <v>14.565953</v>
          </cell>
        </row>
      </sheetData>
      <sheetData sheetId="2">
        <row r="67">
          <cell r="C67">
            <v>30.875880583267268</v>
          </cell>
          <cell r="D67">
            <v>2.3903708570119129</v>
          </cell>
          <cell r="E67">
            <v>2.3903708570119129</v>
          </cell>
          <cell r="F67">
            <v>2.2610926593374945</v>
          </cell>
          <cell r="G67">
            <v>2.2596526593374944</v>
          </cell>
          <cell r="H67">
            <v>2.2582126593374943</v>
          </cell>
          <cell r="I67">
            <v>2.2582126593374943</v>
          </cell>
          <cell r="J67">
            <v>2.2582126593374943</v>
          </cell>
          <cell r="K67">
            <v>2.2404726593374944</v>
          </cell>
          <cell r="L67">
            <v>2.2404726593374944</v>
          </cell>
        </row>
        <row r="68">
          <cell r="D68">
            <v>28.523364569557501</v>
          </cell>
          <cell r="E68">
            <v>2.9178365047995181</v>
          </cell>
          <cell r="F68">
            <v>2.9173902667995182</v>
          </cell>
          <cell r="G68">
            <v>2.8190820109855648</v>
          </cell>
          <cell r="H68">
            <v>2.8145339473855646</v>
          </cell>
          <cell r="I68">
            <v>2.8099858837855645</v>
          </cell>
          <cell r="J68">
            <v>2.8099858837855645</v>
          </cell>
          <cell r="K68">
            <v>2.8099858837855645</v>
          </cell>
          <cell r="L68">
            <v>2.6320739089855647</v>
          </cell>
        </row>
        <row r="69">
          <cell r="E69">
            <v>23.668943953677751</v>
          </cell>
          <cell r="F69">
            <v>3.3793087348370427</v>
          </cell>
          <cell r="G69">
            <v>3.3793087348370427</v>
          </cell>
          <cell r="H69">
            <v>3.2832735022789032</v>
          </cell>
          <cell r="I69">
            <v>3.2787435022789033</v>
          </cell>
          <cell r="J69">
            <v>3.2779045022789033</v>
          </cell>
          <cell r="K69">
            <v>3.2779045022789033</v>
          </cell>
          <cell r="L69">
            <v>3.2779045022789033</v>
          </cell>
        </row>
        <row r="70">
          <cell r="F70">
            <v>27.242919376924675</v>
          </cell>
          <cell r="G70">
            <v>4.5233195564817787</v>
          </cell>
          <cell r="H70">
            <v>4.5233195564817787</v>
          </cell>
          <cell r="I70">
            <v>4.4272843239236392</v>
          </cell>
          <cell r="J70">
            <v>4.3365815698913144</v>
          </cell>
          <cell r="K70">
            <v>4.262793189980159</v>
          </cell>
          <cell r="L70">
            <v>4.262793189980159</v>
          </cell>
        </row>
        <row r="71">
          <cell r="G71">
            <v>34.029847518839659</v>
          </cell>
          <cell r="H71">
            <v>12.753317921759932</v>
          </cell>
          <cell r="I71">
            <v>12.753317921759932</v>
          </cell>
          <cell r="J71">
            <v>12.682876931062257</v>
          </cell>
          <cell r="K71">
            <v>12.54134205787437</v>
          </cell>
          <cell r="L71">
            <v>12.426200802188317</v>
          </cell>
        </row>
        <row r="72">
          <cell r="H72">
            <v>24.404248748137288</v>
          </cell>
          <cell r="I72">
            <v>4.1549354145186577</v>
          </cell>
          <cell r="J72">
            <v>4.1549354145186577</v>
          </cell>
          <cell r="K72">
            <v>4.1242723307977274</v>
          </cell>
          <cell r="L72">
            <v>4.053304952966938</v>
          </cell>
        </row>
        <row r="73">
          <cell r="I73">
            <v>23.40532814423506</v>
          </cell>
          <cell r="J73">
            <v>4.002816747524486</v>
          </cell>
          <cell r="K73">
            <v>4.002816747524486</v>
          </cell>
          <cell r="L73">
            <v>4.002816747524486</v>
          </cell>
        </row>
        <row r="74">
          <cell r="J74">
            <v>23.073065408662337</v>
          </cell>
          <cell r="K74">
            <v>4.4907777745810495</v>
          </cell>
          <cell r="L74">
            <v>4.4907777745810495</v>
          </cell>
        </row>
        <row r="75">
          <cell r="K75">
            <v>21.32420053009205</v>
          </cell>
          <cell r="L75">
            <v>3.5981445831482368</v>
          </cell>
        </row>
        <row r="76">
          <cell r="L76">
            <v>20.02650481678295</v>
          </cell>
        </row>
      </sheetData>
      <sheetData sheetId="3"/>
      <sheetData sheetId="4"/>
      <sheetData sheetId="5"/>
      <sheetData sheetId="6"/>
      <sheetData sheetId="7"/>
      <sheetData sheetId="8"/>
      <sheetData sheetId="9"/>
      <sheetData sheetId="10">
        <row r="39">
          <cell r="B39">
            <v>0.35722449860226269</v>
          </cell>
          <cell r="L39">
            <v>19.647347423124444</v>
          </cell>
        </row>
        <row r="40">
          <cell r="C40">
            <v>0.35722449860226269</v>
          </cell>
          <cell r="D40">
            <v>0.35722449860226269</v>
          </cell>
          <cell r="E40">
            <v>0.35722449860226269</v>
          </cell>
          <cell r="F40">
            <v>0.35722449860226269</v>
          </cell>
          <cell r="G40">
            <v>0.35722449860226269</v>
          </cell>
          <cell r="H40">
            <v>0.35722449860226269</v>
          </cell>
          <cell r="I40">
            <v>0.35722449860226269</v>
          </cell>
          <cell r="J40">
            <v>0.35722449860226269</v>
          </cell>
          <cell r="K40">
            <v>0.35722449860226269</v>
          </cell>
        </row>
      </sheetData>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ligtelsen"/>
      <sheetName val="Samlet"/>
      <sheetName val="Bygningspulje EE-andel"/>
      <sheetName val="Kommunepuljen"/>
      <sheetName val="EE i Staten"/>
      <sheetName val="Almene boliger"/>
      <sheetName val="Erhvervspulje"/>
      <sheetName val="Grøn skattereform 2020"/>
      <sheetName val="Grøn skattereform 2022"/>
      <sheetName val="Eksisterende byg., BR-krav mv."/>
      <sheetName val="Skrotningsordningen EA18"/>
      <sheetName val="Konveteringer, tilskud mv."/>
      <sheetName val="Transportaftale 2020"/>
    </sheetNames>
    <sheetDataSet>
      <sheetData sheetId="0" refreshError="1"/>
      <sheetData sheetId="1" refreshError="1"/>
      <sheetData sheetId="2" refreshError="1">
        <row r="18">
          <cell r="B18">
            <v>0.10250260474772685</v>
          </cell>
          <cell r="C18">
            <v>0.11071490593706795</v>
          </cell>
          <cell r="D18">
            <v>5.729877181459244E-2</v>
          </cell>
          <cell r="E18">
            <v>9.086974329980009E-2</v>
          </cell>
          <cell r="F18">
            <v>5.0679993215663063E-2</v>
          </cell>
          <cell r="G18">
            <v>4.452732578567236E-2</v>
          </cell>
          <cell r="H18">
            <v>0</v>
          </cell>
          <cell r="I18">
            <v>0</v>
          </cell>
          <cell r="J18">
            <v>0</v>
          </cell>
          <cell r="K18">
            <v>0</v>
          </cell>
        </row>
        <row r="19">
          <cell r="L19">
            <v>3.6426551667485603</v>
          </cell>
        </row>
      </sheetData>
      <sheetData sheetId="3" refreshError="1"/>
      <sheetData sheetId="4" refreshError="1">
        <row r="5">
          <cell r="B5">
            <v>8.0292800000000011E-2</v>
          </cell>
          <cell r="C5">
            <v>8.0292800000000011E-2</v>
          </cell>
          <cell r="D5">
            <v>8.0292800000000011E-2</v>
          </cell>
          <cell r="E5">
            <v>8.0292800000000011E-2</v>
          </cell>
          <cell r="G5">
            <v>8.0292800000000011E-2</v>
          </cell>
          <cell r="H5">
            <v>8.0292800000000011E-2</v>
          </cell>
          <cell r="I5">
            <v>8.0292800000000011E-2</v>
          </cell>
          <cell r="J5">
            <v>8.0292800000000011E-2</v>
          </cell>
          <cell r="K5">
            <v>8.0292800000000011E-2</v>
          </cell>
        </row>
        <row r="6">
          <cell r="L6">
            <v>4.4161040000000007</v>
          </cell>
        </row>
      </sheetData>
      <sheetData sheetId="5" refreshError="1">
        <row r="5">
          <cell r="B5">
            <v>0</v>
          </cell>
          <cell r="C5">
            <v>0.39600000000000002</v>
          </cell>
          <cell r="D5">
            <v>0.25919999999999999</v>
          </cell>
          <cell r="E5">
            <v>0.20879999999999999</v>
          </cell>
          <cell r="F5">
            <v>0.20879999999999999</v>
          </cell>
          <cell r="G5">
            <v>0.2088000000000001</v>
          </cell>
          <cell r="H5">
            <v>0.2088000000000001</v>
          </cell>
          <cell r="I5">
            <v>0.20879999999999987</v>
          </cell>
          <cell r="J5">
            <v>0</v>
          </cell>
          <cell r="K5">
            <v>0</v>
          </cell>
        </row>
        <row r="6">
          <cell r="L6">
            <v>10.8576</v>
          </cell>
        </row>
      </sheetData>
      <sheetData sheetId="6" refreshError="1"/>
      <sheetData sheetId="7" refreshError="1"/>
      <sheetData sheetId="8" refreshError="1"/>
      <sheetData sheetId="9" refreshError="1"/>
      <sheetData sheetId="10" refreshError="1">
        <row r="25">
          <cell r="L25">
            <v>1.0194635581395348</v>
          </cell>
        </row>
        <row r="26">
          <cell r="B26">
            <v>2.9864999999999999E-2</v>
          </cell>
          <cell r="C26">
            <v>4.7784E-2</v>
          </cell>
          <cell r="D26">
            <v>2.3892E-2</v>
          </cell>
          <cell r="E26">
            <v>2.3892E-2</v>
          </cell>
          <cell r="F26">
            <v>0</v>
          </cell>
          <cell r="G26">
            <v>0</v>
          </cell>
          <cell r="H26">
            <v>0</v>
          </cell>
          <cell r="I26">
            <v>0</v>
          </cell>
          <cell r="J26">
            <v>0</v>
          </cell>
          <cell r="K26">
            <v>0</v>
          </cell>
        </row>
      </sheetData>
      <sheetData sheetId="11" refreshError="1">
        <row r="74">
          <cell r="L74">
            <v>49.411790122117317</v>
          </cell>
        </row>
        <row r="75">
          <cell r="B75">
            <v>1.4829059536619231</v>
          </cell>
          <cell r="C75">
            <v>1.0919360586601874</v>
          </cell>
          <cell r="D75">
            <v>1.0919360586601874</v>
          </cell>
          <cell r="E75">
            <v>1.0919360586601874</v>
          </cell>
          <cell r="F75">
            <v>0.83041595762582432</v>
          </cell>
          <cell r="G75">
            <v>0.41763606522735164</v>
          </cell>
          <cell r="H75">
            <v>0.3869729815064214</v>
          </cell>
          <cell r="I75">
            <v>0.3869729815064214</v>
          </cell>
          <cell r="J75">
            <v>0.3869729815064214</v>
          </cell>
          <cell r="K75">
            <v>0.3869729815064214</v>
          </cell>
        </row>
      </sheetData>
      <sheetData sheetId="12" refreshError="1">
        <row r="33">
          <cell r="L33">
            <v>39.5792</v>
          </cell>
        </row>
        <row r="34">
          <cell r="B34">
            <v>0.22900000000000004</v>
          </cell>
          <cell r="C34">
            <v>0.49469999999999992</v>
          </cell>
          <cell r="D34">
            <v>0.70220000000000016</v>
          </cell>
          <cell r="E34">
            <v>0.86979999999999968</v>
          </cell>
          <cell r="F34">
            <v>0.99140000000000095</v>
          </cell>
          <cell r="G34">
            <v>1.0589999999999993</v>
          </cell>
          <cell r="H34">
            <v>1.0739000000000001</v>
          </cell>
          <cell r="I34">
            <v>1.0237999999999996</v>
          </cell>
          <cell r="J34">
            <v>0.89830000000000165</v>
          </cell>
          <cell r="K34">
            <v>0.72369999999999823</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ec.europa.eu/eurostat/web/products-datasets/-/t2020_3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tabSelected="1" topLeftCell="B1" workbookViewId="0">
      <selection activeCell="D12" sqref="D12"/>
    </sheetView>
  </sheetViews>
  <sheetFormatPr defaultColWidth="11.5703125" defaultRowHeight="15" x14ac:dyDescent="0.25"/>
  <cols>
    <col min="1" max="1" width="11" customWidth="1"/>
    <col min="2" max="2" width="70.140625" customWidth="1"/>
    <col min="3" max="3" width="13.7109375" bestFit="1" customWidth="1"/>
  </cols>
  <sheetData>
    <row r="1" spans="1:11" ht="60" x14ac:dyDescent="0.3">
      <c r="A1" s="42" t="s">
        <v>0</v>
      </c>
      <c r="B1" s="43" t="s">
        <v>77</v>
      </c>
      <c r="C1" s="44"/>
      <c r="D1" s="44"/>
      <c r="E1" s="44"/>
      <c r="F1" s="44"/>
      <c r="G1" s="44"/>
      <c r="H1" s="44"/>
      <c r="I1" s="44"/>
      <c r="J1" s="44"/>
      <c r="K1" s="44"/>
    </row>
    <row r="3" spans="1:11" ht="15.75" x14ac:dyDescent="0.25">
      <c r="A3" s="45" t="s">
        <v>78</v>
      </c>
      <c r="B3" s="46" t="s">
        <v>79</v>
      </c>
      <c r="C3" s="47"/>
      <c r="D3" s="47"/>
      <c r="E3" s="47"/>
      <c r="F3" s="47"/>
      <c r="G3" s="47"/>
      <c r="H3" s="47"/>
      <c r="I3" s="47"/>
      <c r="J3" s="47"/>
      <c r="K3" s="47"/>
    </row>
    <row r="4" spans="1:11" ht="15.75" x14ac:dyDescent="0.25">
      <c r="A4" s="48"/>
      <c r="B4" t="s">
        <v>80</v>
      </c>
    </row>
    <row r="5" spans="1:11" ht="15.75" x14ac:dyDescent="0.25">
      <c r="A5" s="48"/>
      <c r="B5" t="s">
        <v>81</v>
      </c>
      <c r="C5" s="49" t="s">
        <v>82</v>
      </c>
    </row>
    <row r="6" spans="1:11" ht="15.75" x14ac:dyDescent="0.25">
      <c r="A6" s="48"/>
      <c r="B6" s="50" t="s">
        <v>83</v>
      </c>
      <c r="C6" s="50">
        <v>2016</v>
      </c>
      <c r="D6" s="50">
        <v>2017</v>
      </c>
      <c r="E6" s="50">
        <v>2018</v>
      </c>
      <c r="F6" s="50" t="s">
        <v>84</v>
      </c>
      <c r="G6" s="50" t="s">
        <v>85</v>
      </c>
    </row>
    <row r="7" spans="1:11" ht="15.75" x14ac:dyDescent="0.25">
      <c r="A7" s="48"/>
      <c r="B7" s="50" t="s">
        <v>86</v>
      </c>
      <c r="C7" s="99">
        <f>[1]Forpligtelsen!$C$5*1000</f>
        <v>14498.235000000001</v>
      </c>
      <c r="D7" s="99">
        <f>[1]Forpligtelsen!$D$5*1000</f>
        <v>14575.976000000001</v>
      </c>
      <c r="E7" s="99">
        <f>[1]Forpligtelsen!$E$5*1000</f>
        <v>14565.953</v>
      </c>
      <c r="F7" s="151">
        <f>AVERAGE(C7:E7)</f>
        <v>14546.721333333335</v>
      </c>
      <c r="G7" s="23" t="s">
        <v>17</v>
      </c>
    </row>
    <row r="8" spans="1:11" ht="15.75" x14ac:dyDescent="0.25">
      <c r="A8" s="48"/>
    </row>
    <row r="9" spans="1:11" ht="15.75" x14ac:dyDescent="0.25">
      <c r="A9" s="45" t="s">
        <v>87</v>
      </c>
      <c r="B9" s="46" t="s">
        <v>88</v>
      </c>
      <c r="C9" s="47"/>
      <c r="D9" s="47"/>
      <c r="E9" s="47"/>
      <c r="F9" s="47"/>
      <c r="G9" s="47"/>
      <c r="H9" s="47"/>
      <c r="I9" s="47"/>
      <c r="J9" s="47"/>
      <c r="K9" s="47"/>
    </row>
    <row r="10" spans="1:11" ht="15.75" x14ac:dyDescent="0.25">
      <c r="A10" s="48"/>
      <c r="B10" s="23" t="s">
        <v>89</v>
      </c>
      <c r="C10" s="51">
        <v>8.0000000000000002E-3</v>
      </c>
      <c r="D10" s="51">
        <v>1.2999999999999999E-2</v>
      </c>
      <c r="E10" s="51">
        <v>1.4999999999999999E-2</v>
      </c>
      <c r="F10" s="51">
        <v>1.9E-2</v>
      </c>
      <c r="G10" s="52" t="s">
        <v>90</v>
      </c>
    </row>
    <row r="11" spans="1:11" ht="30" x14ac:dyDescent="0.25">
      <c r="A11" s="48"/>
      <c r="B11" s="53" t="s">
        <v>91</v>
      </c>
      <c r="C11" s="99">
        <f>(F7*C10*27)+(F7*D10*13)+(F7*E10*9)+(F7*F10*6)</f>
        <v>9222.6213253333335</v>
      </c>
      <c r="D11" s="23" t="s">
        <v>15</v>
      </c>
    </row>
    <row r="12" spans="1:11" ht="30" x14ac:dyDescent="0.25">
      <c r="A12" s="48"/>
      <c r="B12" s="54" t="s">
        <v>92</v>
      </c>
      <c r="C12" s="25"/>
      <c r="D12" s="23" t="s">
        <v>15</v>
      </c>
      <c r="E12" s="52" t="s">
        <v>93</v>
      </c>
    </row>
    <row r="13" spans="1:11" ht="15.75" x14ac:dyDescent="0.25">
      <c r="A13" s="48"/>
      <c r="B13" s="55" t="s">
        <v>94</v>
      </c>
      <c r="C13" s="56"/>
      <c r="D13" s="56"/>
      <c r="E13" s="52"/>
    </row>
    <row r="14" spans="1:11" ht="15.75" x14ac:dyDescent="0.25">
      <c r="A14" s="48"/>
    </row>
    <row r="15" spans="1:11" ht="15.75" x14ac:dyDescent="0.25">
      <c r="A15" s="45" t="s">
        <v>95</v>
      </c>
      <c r="B15" s="46" t="s">
        <v>96</v>
      </c>
      <c r="C15" s="47"/>
      <c r="D15" s="47"/>
      <c r="E15" s="47"/>
      <c r="F15" s="47"/>
      <c r="G15" s="47"/>
      <c r="H15" s="47"/>
      <c r="I15" s="47"/>
      <c r="J15" s="47"/>
      <c r="K15" s="47"/>
    </row>
    <row r="16" spans="1:11" ht="15.75" x14ac:dyDescent="0.25">
      <c r="A16" s="57"/>
      <c r="B16" s="58" t="s">
        <v>97</v>
      </c>
    </row>
    <row r="17" spans="1:12" x14ac:dyDescent="0.25">
      <c r="B17" s="59"/>
      <c r="C17" s="80"/>
    </row>
    <row r="18" spans="1:12" x14ac:dyDescent="0.25">
      <c r="B18" s="55" t="s">
        <v>98</v>
      </c>
    </row>
    <row r="19" spans="1:12" ht="34.5" customHeight="1" x14ac:dyDescent="0.25">
      <c r="B19" s="59"/>
    </row>
    <row r="21" spans="1:12" ht="15.75" x14ac:dyDescent="0.25">
      <c r="A21" s="60" t="s">
        <v>9</v>
      </c>
      <c r="B21" s="46" t="s">
        <v>99</v>
      </c>
      <c r="C21" s="47"/>
      <c r="D21" s="47"/>
      <c r="E21" s="47"/>
      <c r="F21" s="47"/>
      <c r="G21" s="47"/>
      <c r="H21" s="47"/>
      <c r="I21" s="47"/>
      <c r="J21" s="47"/>
      <c r="K21" s="47"/>
    </row>
    <row r="22" spans="1:12" ht="78.75" x14ac:dyDescent="0.25">
      <c r="A22" s="61"/>
      <c r="B22" s="62" t="s">
        <v>100</v>
      </c>
    </row>
    <row r="23" spans="1:12" x14ac:dyDescent="0.25">
      <c r="A23" s="61"/>
      <c r="B23" s="103"/>
    </row>
    <row r="24" spans="1:12" ht="60" x14ac:dyDescent="0.25">
      <c r="A24" s="61"/>
      <c r="B24" s="63" t="s">
        <v>101</v>
      </c>
      <c r="C24" s="64" t="s">
        <v>102</v>
      </c>
      <c r="D24" s="64" t="s">
        <v>103</v>
      </c>
      <c r="E24" s="64" t="s">
        <v>104</v>
      </c>
      <c r="F24" s="64" t="s">
        <v>105</v>
      </c>
      <c r="G24" s="64" t="s">
        <v>106</v>
      </c>
      <c r="H24" s="64" t="s">
        <v>107</v>
      </c>
      <c r="I24" s="64" t="s">
        <v>108</v>
      </c>
      <c r="J24" s="64" t="s">
        <v>109</v>
      </c>
      <c r="K24" s="64" t="s">
        <v>110</v>
      </c>
      <c r="L24" s="64" t="s">
        <v>111</v>
      </c>
    </row>
    <row r="25" spans="1:12" x14ac:dyDescent="0.25">
      <c r="A25" s="61"/>
      <c r="B25" s="23" t="s">
        <v>112</v>
      </c>
      <c r="C25" s="99">
        <f>([1]Samlet!C67/41.868)*1000</f>
        <v>737.45773820739623</v>
      </c>
      <c r="D25" s="99">
        <f>([1]Samlet!D67/41.868)*1000</f>
        <v>57.093027061524616</v>
      </c>
      <c r="E25" s="99">
        <f>([1]Samlet!E67/41.868)*1000</f>
        <v>57.093027061524616</v>
      </c>
      <c r="F25" s="99">
        <f>([1]Samlet!F67/41.868)*1000</f>
        <v>54.005270357731305</v>
      </c>
      <c r="G25" s="99">
        <f>([1]Samlet!G67/41.868)*1000</f>
        <v>53.970876548616943</v>
      </c>
      <c r="H25" s="99">
        <f>([1]Samlet!H67/41.868)*1000</f>
        <v>53.936482739502587</v>
      </c>
      <c r="I25" s="99">
        <f>([1]Samlet!I67/41.868)*1000</f>
        <v>53.936482739502587</v>
      </c>
      <c r="J25" s="99">
        <f>([1]Samlet!J67/41.868)*1000</f>
        <v>53.936482739502587</v>
      </c>
      <c r="K25" s="99">
        <f>([1]Samlet!K67/41.868)*1000</f>
        <v>53.512770118885406</v>
      </c>
      <c r="L25" s="99">
        <f>([1]Samlet!L67/41.868)*1000</f>
        <v>53.512770118885406</v>
      </c>
    </row>
    <row r="26" spans="1:12" x14ac:dyDescent="0.25">
      <c r="A26" s="61"/>
      <c r="B26" s="23" t="s">
        <v>113</v>
      </c>
      <c r="C26" s="65"/>
      <c r="D26" s="99">
        <f>[1]Samlet!D68/41.868*1000</f>
        <v>681.26885854489103</v>
      </c>
      <c r="E26" s="99">
        <f>[1]Samlet!E68/41.868*1000</f>
        <v>69.691327620127979</v>
      </c>
      <c r="F26" s="99">
        <f>[1]Samlet!F68/41.868*1000</f>
        <v>69.68066940860605</v>
      </c>
      <c r="G26" s="99">
        <f>[1]Samlet!G68/41.868*1000</f>
        <v>67.332617058029143</v>
      </c>
      <c r="H26" s="99">
        <f>[1]Samlet!H68/41.868*1000</f>
        <v>67.223988425183066</v>
      </c>
      <c r="I26" s="99">
        <f>[1]Samlet!I68/41.868*1000</f>
        <v>67.115359792336974</v>
      </c>
      <c r="J26" s="99">
        <f>[1]Samlet!J68/41.868*1000</f>
        <v>67.115359792336974</v>
      </c>
      <c r="K26" s="99">
        <f>[1]Samlet!K68/41.868*1000</f>
        <v>67.115359792336974</v>
      </c>
      <c r="L26" s="99">
        <f>[1]Samlet!L68/41.868*1000</f>
        <v>62.866005278149537</v>
      </c>
    </row>
    <row r="27" spans="1:12" x14ac:dyDescent="0.25">
      <c r="A27" s="61"/>
      <c r="B27" s="23" t="s">
        <v>114</v>
      </c>
      <c r="C27" s="65"/>
      <c r="D27" s="65"/>
      <c r="E27" s="99">
        <f>[1]Samlet!E69/41.868*1000</f>
        <v>565.32301408421108</v>
      </c>
      <c r="F27" s="99">
        <f>[1]Samlet!F69/41.868*1000</f>
        <v>80.713402475328238</v>
      </c>
      <c r="G27" s="99">
        <f>[1]Samlet!G69/41.868*1000</f>
        <v>80.713402475328238</v>
      </c>
      <c r="H27" s="99">
        <f>[1]Samlet!H69/41.868*1000</f>
        <v>78.419640352510342</v>
      </c>
      <c r="I27" s="99">
        <f>[1]Samlet!I69/41.868*1000</f>
        <v>78.31144316133809</v>
      </c>
      <c r="J27" s="99">
        <f>[1]Samlet!J69/41.868*1000</f>
        <v>78.291403990611045</v>
      </c>
      <c r="K27" s="99">
        <f>[1]Samlet!K69/41.868*1000</f>
        <v>78.291403990611045</v>
      </c>
      <c r="L27" s="99">
        <f>[1]Samlet!L69/41.868*1000</f>
        <v>78.291403990611045</v>
      </c>
    </row>
    <row r="28" spans="1:12" x14ac:dyDescent="0.25">
      <c r="A28" s="61"/>
      <c r="B28" s="23" t="s">
        <v>115</v>
      </c>
      <c r="C28" s="65"/>
      <c r="D28" s="65"/>
      <c r="E28" s="65"/>
      <c r="F28" s="99">
        <f>[1]Samlet!F70/41.868*1000</f>
        <v>650.68595053321565</v>
      </c>
      <c r="G28" s="99">
        <f>[1]Samlet!G70/41.868*1000</f>
        <v>108.03763152005777</v>
      </c>
      <c r="H28" s="99">
        <f>[1]Samlet!H70/41.868*1000</f>
        <v>108.03763152005777</v>
      </c>
      <c r="I28" s="99">
        <f>[1]Samlet!I70/41.868*1000</f>
        <v>105.74386939723988</v>
      </c>
      <c r="J28" s="99">
        <f>[1]Samlet!J70/41.868*1000</f>
        <v>103.57747133589648</v>
      </c>
      <c r="K28" s="99">
        <f>[1]Samlet!K70/41.868*1000</f>
        <v>101.81506615983947</v>
      </c>
      <c r="L28" s="99">
        <f>[1]Samlet!L70/41.868*1000</f>
        <v>101.81506615983947</v>
      </c>
    </row>
    <row r="29" spans="1:12" x14ac:dyDescent="0.25">
      <c r="A29" s="61"/>
      <c r="B29" s="23" t="s">
        <v>116</v>
      </c>
      <c r="C29" s="65"/>
      <c r="D29" s="65"/>
      <c r="E29" s="65"/>
      <c r="F29" s="65"/>
      <c r="G29" s="99">
        <f>[1]Samlet!G71/41.868*1000</f>
        <v>812.78894427342266</v>
      </c>
      <c r="H29" s="99">
        <f>[1]Samlet!H71/41.868*1000</f>
        <v>304.60776539982635</v>
      </c>
      <c r="I29" s="99">
        <f>[1]Samlet!I71/41.868*1000</f>
        <v>304.60776539982635</v>
      </c>
      <c r="J29" s="99">
        <f>[1]Samlet!J71/41.868*1000</f>
        <v>302.92531124157483</v>
      </c>
      <c r="K29" s="99">
        <f>[1]Samlet!K71/41.868*1000</f>
        <v>299.54480887251287</v>
      </c>
      <c r="L29" s="99">
        <f>[1]Samlet!L71/41.868*1000</f>
        <v>296.79470722719776</v>
      </c>
    </row>
    <row r="30" spans="1:12" x14ac:dyDescent="0.25">
      <c r="A30" s="61"/>
      <c r="B30" s="23" t="s">
        <v>117</v>
      </c>
      <c r="C30" s="65"/>
      <c r="D30" s="65"/>
      <c r="E30" s="65"/>
      <c r="F30" s="65"/>
      <c r="G30" s="65"/>
      <c r="H30" s="99">
        <f>[1]Samlet!H72/41.868*1000</f>
        <v>582.88546737692957</v>
      </c>
      <c r="I30" s="99">
        <f>[1]Samlet!I72/41.868*1000</f>
        <v>99.238927451004528</v>
      </c>
      <c r="J30" s="99">
        <f>[1]Samlet!J72/41.868*1000</f>
        <v>99.238927451004528</v>
      </c>
      <c r="K30" s="99">
        <f>[1]Samlet!K72/41.868*1000</f>
        <v>98.506552278535565</v>
      </c>
      <c r="L30" s="99">
        <f>[1]Samlet!L72/41.868*1000</f>
        <v>96.811525579605856</v>
      </c>
    </row>
    <row r="31" spans="1:12" x14ac:dyDescent="0.25">
      <c r="A31" s="61"/>
      <c r="B31" s="23" t="s">
        <v>118</v>
      </c>
      <c r="C31" s="65"/>
      <c r="D31" s="65"/>
      <c r="E31" s="65"/>
      <c r="F31" s="65"/>
      <c r="G31" s="65"/>
      <c r="H31" s="65"/>
      <c r="I31" s="99">
        <f>[1]Samlet!I73/41.868*1000</f>
        <v>559.02665864705875</v>
      </c>
      <c r="J31" s="99">
        <f>[1]Samlet!J73/41.868*1000</f>
        <v>95.605635509804287</v>
      </c>
      <c r="K31" s="99">
        <f>[1]Samlet!K73/41.868*1000</f>
        <v>95.605635509804287</v>
      </c>
      <c r="L31" s="99">
        <f>[1]Samlet!L73/41.868*1000</f>
        <v>95.605635509804287</v>
      </c>
    </row>
    <row r="32" spans="1:12" x14ac:dyDescent="0.25">
      <c r="A32" s="61"/>
      <c r="B32" s="23" t="s">
        <v>119</v>
      </c>
      <c r="C32" s="65"/>
      <c r="D32" s="65"/>
      <c r="E32" s="65"/>
      <c r="F32" s="65"/>
      <c r="G32" s="65"/>
      <c r="H32" s="65"/>
      <c r="I32" s="65"/>
      <c r="J32" s="99">
        <f>[1]Samlet!J74/41.868*1000</f>
        <v>551.09069954768165</v>
      </c>
      <c r="K32" s="99">
        <f>[1]Samlet!K74/41.868*1000</f>
        <v>107.26038441246416</v>
      </c>
      <c r="L32" s="99">
        <f>[1]Samlet!L74/41.868*1000</f>
        <v>107.26038441246416</v>
      </c>
    </row>
    <row r="33" spans="1:12" x14ac:dyDescent="0.25">
      <c r="A33" s="61"/>
      <c r="B33" s="23" t="s">
        <v>120</v>
      </c>
      <c r="C33" s="65"/>
      <c r="D33" s="65"/>
      <c r="E33" s="65"/>
      <c r="F33" s="65"/>
      <c r="G33" s="65"/>
      <c r="H33" s="65"/>
      <c r="I33" s="65"/>
      <c r="J33" s="65"/>
      <c r="K33" s="99">
        <f>[1]Samlet!K75/41.868*1000</f>
        <v>509.31977954743593</v>
      </c>
      <c r="L33" s="99">
        <f>[1]Samlet!L75/41.868*1000</f>
        <v>85.940206915740816</v>
      </c>
    </row>
    <row r="34" spans="1:12" x14ac:dyDescent="0.25">
      <c r="A34" s="61"/>
      <c r="B34" s="23" t="s">
        <v>121</v>
      </c>
      <c r="C34" s="65"/>
      <c r="D34" s="65"/>
      <c r="E34" s="65"/>
      <c r="F34" s="65"/>
      <c r="G34" s="65"/>
      <c r="H34" s="65"/>
      <c r="I34" s="65"/>
      <c r="J34" s="65"/>
      <c r="K34" s="65"/>
      <c r="L34" s="99">
        <f>[1]Samlet!$L$76/41.868*1000</f>
        <v>478.32484992793894</v>
      </c>
    </row>
    <row r="35" spans="1:12" ht="75" x14ac:dyDescent="0.25">
      <c r="C35" s="64" t="s">
        <v>122</v>
      </c>
      <c r="D35" s="64" t="s">
        <v>123</v>
      </c>
      <c r="E35" s="64" t="s">
        <v>124</v>
      </c>
      <c r="F35" s="64" t="s">
        <v>125</v>
      </c>
      <c r="G35" s="64" t="s">
        <v>126</v>
      </c>
      <c r="H35" s="64" t="s">
        <v>127</v>
      </c>
      <c r="I35" s="64" t="s">
        <v>128</v>
      </c>
      <c r="J35" s="64" t="s">
        <v>129</v>
      </c>
      <c r="K35" s="64" t="s">
        <v>130</v>
      </c>
      <c r="L35" s="64" t="s">
        <v>131</v>
      </c>
    </row>
    <row r="36" spans="1:12" x14ac:dyDescent="0.25">
      <c r="C36" s="100">
        <f>SUM(C25:C34)</f>
        <v>737.45773820739623</v>
      </c>
      <c r="D36" s="100">
        <f t="shared" ref="D36:L36" si="0">SUM(D25:D34)</f>
        <v>738.36188560641563</v>
      </c>
      <c r="E36" s="100">
        <f t="shared" si="0"/>
        <v>692.10736876586361</v>
      </c>
      <c r="F36" s="100">
        <f t="shared" si="0"/>
        <v>855.08529277488128</v>
      </c>
      <c r="G36" s="100">
        <f t="shared" si="0"/>
        <v>1122.8434718754547</v>
      </c>
      <c r="H36" s="100">
        <f t="shared" si="0"/>
        <v>1195.1109758140096</v>
      </c>
      <c r="I36" s="100">
        <f t="shared" si="0"/>
        <v>1267.9805065883072</v>
      </c>
      <c r="J36" s="100">
        <f t="shared" si="0"/>
        <v>1351.7812916084124</v>
      </c>
      <c r="K36" s="100">
        <f t="shared" si="0"/>
        <v>1410.9717606824256</v>
      </c>
      <c r="L36" s="100">
        <f t="shared" si="0"/>
        <v>1457.2225551202373</v>
      </c>
    </row>
    <row r="37" spans="1:12" ht="15.75" thickBot="1" x14ac:dyDescent="0.3"/>
    <row r="38" spans="1:12" ht="19.5" thickBot="1" x14ac:dyDescent="0.35">
      <c r="B38" s="66" t="s">
        <v>144</v>
      </c>
      <c r="C38" s="101">
        <f>SUM(C36:L36)</f>
        <v>10828.922847043403</v>
      </c>
      <c r="D38" s="67" t="s">
        <v>15</v>
      </c>
    </row>
    <row r="39" spans="1:12" x14ac:dyDescent="0.25">
      <c r="C39" s="149"/>
    </row>
    <row r="43" spans="1:12" x14ac:dyDescent="0.25">
      <c r="C43" s="158"/>
    </row>
    <row r="44" spans="1:12" x14ac:dyDescent="0.25">
      <c r="C44" s="158"/>
    </row>
  </sheetData>
  <hyperlinks>
    <hyperlink ref="C5" r:id="rId1" xr:uid="{00000000-0004-0000-0000-000000000000}"/>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6"/>
  <sheetViews>
    <sheetView zoomScale="74" workbookViewId="0">
      <selection activeCell="H6" sqref="H6"/>
    </sheetView>
  </sheetViews>
  <sheetFormatPr defaultRowHeight="15" x14ac:dyDescent="0.25"/>
  <cols>
    <col min="1" max="1" width="11.28515625" customWidth="1"/>
    <col min="2" max="2" width="55.7109375" customWidth="1"/>
    <col min="3" max="3" width="80.7109375" customWidth="1"/>
    <col min="4" max="4" width="10" customWidth="1"/>
    <col min="6" max="6" width="27.7109375" customWidth="1"/>
    <col min="7" max="15" width="7.7109375" customWidth="1"/>
  </cols>
  <sheetData>
    <row r="1" spans="1:19" ht="60" x14ac:dyDescent="0.3">
      <c r="A1" s="1" t="s">
        <v>0</v>
      </c>
      <c r="B1" s="106" t="s">
        <v>145</v>
      </c>
      <c r="C1" s="107"/>
      <c r="D1" s="107"/>
    </row>
    <row r="2" spans="1:19" ht="17.25" x14ac:dyDescent="0.3">
      <c r="A2" s="5"/>
      <c r="B2" s="6"/>
      <c r="C2" s="7"/>
      <c r="D2" s="7"/>
    </row>
    <row r="3" spans="1:19" ht="32.25" thickBot="1" x14ac:dyDescent="0.3">
      <c r="A3" s="108" t="s">
        <v>146</v>
      </c>
      <c r="B3" s="109" t="s">
        <v>4</v>
      </c>
      <c r="C3" s="11"/>
      <c r="D3" s="11"/>
    </row>
    <row r="4" spans="1:19" ht="15.75" thickBot="1" x14ac:dyDescent="0.3">
      <c r="A4" s="5"/>
      <c r="B4" s="110"/>
      <c r="C4" s="111"/>
      <c r="D4" s="111"/>
    </row>
    <row r="5" spans="1:19" ht="33.75" customHeight="1" thickBot="1" x14ac:dyDescent="0.3">
      <c r="A5" s="5"/>
      <c r="B5" s="112" t="s">
        <v>147</v>
      </c>
      <c r="C5" s="113" t="s">
        <v>375</v>
      </c>
      <c r="D5" s="19"/>
    </row>
    <row r="6" spans="1:19" ht="82.5" customHeight="1" thickBot="1" x14ac:dyDescent="0.3">
      <c r="A6" s="114" t="s">
        <v>148</v>
      </c>
      <c r="B6" s="112" t="s">
        <v>149</v>
      </c>
      <c r="C6" s="162" t="s">
        <v>393</v>
      </c>
      <c r="D6" s="19"/>
    </row>
    <row r="7" spans="1:19" ht="26.25" customHeight="1" thickBot="1" x14ac:dyDescent="0.3">
      <c r="A7" s="114" t="s">
        <v>150</v>
      </c>
      <c r="B7" s="112" t="s">
        <v>151</v>
      </c>
      <c r="C7" s="113" t="s">
        <v>376</v>
      </c>
      <c r="D7" s="19"/>
    </row>
    <row r="8" spans="1:19" ht="29.25" customHeight="1" thickBot="1" x14ac:dyDescent="0.3">
      <c r="A8" s="114" t="s">
        <v>152</v>
      </c>
      <c r="B8" s="112" t="s">
        <v>153</v>
      </c>
      <c r="C8" s="113" t="s">
        <v>377</v>
      </c>
      <c r="D8" s="19"/>
    </row>
    <row r="9" spans="1:19" ht="42" customHeight="1" thickBot="1" x14ac:dyDescent="0.3">
      <c r="A9" s="114" t="s">
        <v>154</v>
      </c>
      <c r="B9" s="115" t="s">
        <v>155</v>
      </c>
      <c r="C9" s="113" t="s">
        <v>391</v>
      </c>
      <c r="D9" s="19"/>
    </row>
    <row r="10" spans="1:19" ht="44.25" customHeight="1" thickBot="1" x14ac:dyDescent="0.3">
      <c r="A10" s="5"/>
      <c r="B10" s="112" t="s">
        <v>156</v>
      </c>
      <c r="C10" s="113" t="s">
        <v>378</v>
      </c>
      <c r="D10" s="19"/>
    </row>
    <row r="11" spans="1:19" ht="16.5" thickBot="1" x14ac:dyDescent="0.3">
      <c r="A11" s="108" t="s">
        <v>157</v>
      </c>
      <c r="B11" s="109" t="s">
        <v>158</v>
      </c>
      <c r="C11" s="11"/>
      <c r="D11" s="11"/>
    </row>
    <row r="12" spans="1:19" ht="15.75" thickBot="1" x14ac:dyDescent="0.3">
      <c r="A12" s="5"/>
      <c r="B12" s="110"/>
      <c r="C12" s="111"/>
      <c r="D12" s="111"/>
    </row>
    <row r="13" spans="1:19" ht="39" customHeight="1" thickBot="1" x14ac:dyDescent="0.3">
      <c r="A13" s="5"/>
      <c r="B13" s="112" t="s">
        <v>14</v>
      </c>
      <c r="C13" s="163">
        <f>S15</f>
        <v>520.68405464794114</v>
      </c>
      <c r="D13" s="113"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8" customHeight="1" thickBot="1" x14ac:dyDescent="0.3">
      <c r="A14" s="108"/>
      <c r="B14" s="112" t="s">
        <v>159</v>
      </c>
      <c r="C14" s="120">
        <f>R15</f>
        <v>52.068405464794104</v>
      </c>
      <c r="D14" s="116" t="s">
        <v>17</v>
      </c>
      <c r="F14" s="165" t="s">
        <v>142</v>
      </c>
      <c r="G14" s="18" t="s">
        <v>140</v>
      </c>
      <c r="H14" s="89">
        <v>0</v>
      </c>
      <c r="I14" s="89">
        <v>0</v>
      </c>
      <c r="J14" s="89">
        <v>0</v>
      </c>
      <c r="K14" s="89">
        <v>0</v>
      </c>
      <c r="L14" s="89">
        <v>2.9</v>
      </c>
      <c r="M14" s="89">
        <v>2.9</v>
      </c>
      <c r="N14" s="89">
        <v>3.2</v>
      </c>
      <c r="O14" s="89">
        <v>4</v>
      </c>
      <c r="P14" s="89">
        <v>4.2</v>
      </c>
      <c r="Q14" s="89">
        <v>4.5999999999999996</v>
      </c>
      <c r="R14" s="89">
        <f>AVERAGE(H14:Q14)</f>
        <v>2.1799999999999997</v>
      </c>
      <c r="S14" s="95">
        <v>21.799999999999997</v>
      </c>
    </row>
    <row r="15" spans="1:19" ht="39" customHeight="1" thickBot="1" x14ac:dyDescent="0.3">
      <c r="A15" s="108"/>
      <c r="B15" s="112" t="s">
        <v>160</v>
      </c>
      <c r="C15" s="113"/>
      <c r="D15" s="19"/>
      <c r="F15" s="166"/>
      <c r="G15" s="88" t="s">
        <v>141</v>
      </c>
      <c r="H15" s="90">
        <f>+(H14/41.868)*1000</f>
        <v>0</v>
      </c>
      <c r="I15" s="90">
        <f t="shared" ref="I15:Q15" si="0">+(I14/41.868)*1000</f>
        <v>0</v>
      </c>
      <c r="J15" s="90">
        <f t="shared" si="0"/>
        <v>0</v>
      </c>
      <c r="K15" s="90">
        <f t="shared" si="0"/>
        <v>0</v>
      </c>
      <c r="L15" s="90">
        <f t="shared" si="0"/>
        <v>69.265310021973818</v>
      </c>
      <c r="M15" s="90">
        <f t="shared" si="0"/>
        <v>69.265310021973818</v>
      </c>
      <c r="N15" s="90">
        <f t="shared" si="0"/>
        <v>76.430686920798692</v>
      </c>
      <c r="O15" s="90">
        <f t="shared" si="0"/>
        <v>95.538358650998376</v>
      </c>
      <c r="P15" s="90">
        <f>+(P14/41.868)*1000</f>
        <v>100.31527658354828</v>
      </c>
      <c r="Q15" s="90">
        <f t="shared" si="0"/>
        <v>109.86911244864812</v>
      </c>
      <c r="R15" s="90">
        <f>AVERAGE(H15:Q15)</f>
        <v>52.068405464794104</v>
      </c>
      <c r="S15" s="96">
        <f t="shared" ref="S15" si="1">+(S14/41.868)*1000</f>
        <v>520.68405464794114</v>
      </c>
    </row>
    <row r="16" spans="1:19" ht="15.75" thickBot="1" x14ac:dyDescent="0.3">
      <c r="A16" s="114"/>
      <c r="B16" s="112"/>
      <c r="C16" s="113"/>
      <c r="D16" s="19"/>
    </row>
    <row r="17" spans="1:26" ht="16.5" thickBot="1" x14ac:dyDescent="0.3">
      <c r="A17" s="108" t="s">
        <v>161</v>
      </c>
      <c r="B17" s="109" t="s">
        <v>162</v>
      </c>
      <c r="C17" s="11"/>
      <c r="D17" s="11"/>
      <c r="K17" s="159"/>
      <c r="L17" s="160"/>
      <c r="M17" s="160"/>
      <c r="N17" s="160"/>
      <c r="O17" s="160"/>
      <c r="P17" s="160"/>
      <c r="Q17" s="160"/>
    </row>
    <row r="18" spans="1:26" ht="46.5" customHeight="1" thickBot="1" x14ac:dyDescent="0.3">
      <c r="A18" s="114"/>
      <c r="B18" s="110"/>
      <c r="C18" s="111"/>
      <c r="D18" s="111"/>
      <c r="K18" s="161"/>
      <c r="L18" s="160"/>
      <c r="M18" s="160"/>
      <c r="N18" s="160"/>
      <c r="O18" s="160"/>
      <c r="P18" s="160"/>
      <c r="Q18" s="160"/>
      <c r="R18" s="167"/>
      <c r="S18" s="167"/>
      <c r="T18" s="167"/>
      <c r="U18" s="167"/>
      <c r="V18" s="167"/>
      <c r="W18" s="167"/>
      <c r="X18" s="167"/>
      <c r="Y18" s="167"/>
      <c r="Z18" s="167"/>
    </row>
    <row r="19" spans="1:26" ht="98.25" customHeight="1" thickBot="1" x14ac:dyDescent="0.3">
      <c r="A19" s="114"/>
      <c r="B19" s="112" t="s">
        <v>163</v>
      </c>
      <c r="C19" s="140" t="s">
        <v>392</v>
      </c>
      <c r="D19" s="113"/>
    </row>
    <row r="20" spans="1:26" ht="168" customHeight="1" thickBot="1" x14ac:dyDescent="0.3">
      <c r="A20" s="114"/>
      <c r="B20" s="115" t="s">
        <v>164</v>
      </c>
      <c r="C20" s="113" t="s">
        <v>379</v>
      </c>
      <c r="D20" s="113"/>
    </row>
    <row r="21" spans="1:26" ht="75" customHeight="1" thickBot="1" x14ac:dyDescent="0.3">
      <c r="A21" s="5"/>
      <c r="B21" s="112" t="s">
        <v>165</v>
      </c>
      <c r="C21" s="113" t="s">
        <v>389</v>
      </c>
      <c r="D21" s="113"/>
    </row>
    <row r="22" spans="1:26" ht="72" customHeight="1" thickBot="1" x14ac:dyDescent="0.3">
      <c r="A22" s="117"/>
      <c r="B22" s="115" t="s">
        <v>166</v>
      </c>
      <c r="C22" s="113" t="s">
        <v>390</v>
      </c>
      <c r="D22" s="113"/>
    </row>
    <row r="23" spans="1:26" ht="107.25" customHeight="1" thickBot="1" x14ac:dyDescent="0.3">
      <c r="A23" s="117"/>
      <c r="B23" s="118" t="s">
        <v>167</v>
      </c>
      <c r="C23" s="113" t="s">
        <v>371</v>
      </c>
      <c r="D23" s="113"/>
    </row>
    <row r="24" spans="1:26" ht="56.25" customHeight="1" thickBot="1" x14ac:dyDescent="0.3">
      <c r="A24" s="108"/>
      <c r="B24" s="118" t="s">
        <v>168</v>
      </c>
      <c r="C24" s="113" t="s">
        <v>193</v>
      </c>
      <c r="D24" s="113"/>
    </row>
    <row r="25" spans="1:26" ht="37.5" customHeight="1" thickBot="1" x14ac:dyDescent="0.3">
      <c r="A25" s="5"/>
      <c r="B25" s="118" t="s">
        <v>169</v>
      </c>
      <c r="C25" s="113"/>
      <c r="D25" s="119"/>
    </row>
    <row r="26" spans="1:26" ht="46.5" customHeight="1" thickBot="1" x14ac:dyDescent="0.3">
      <c r="A26" s="114"/>
      <c r="B26" s="118" t="s">
        <v>170</v>
      </c>
      <c r="C26" s="113" t="s">
        <v>364</v>
      </c>
      <c r="D26" s="119"/>
      <c r="E26" s="146"/>
    </row>
  </sheetData>
  <mergeCells count="2">
    <mergeCell ref="F14:F15"/>
    <mergeCell ref="R18:Z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6"/>
  <sheetViews>
    <sheetView zoomScale="74" workbookViewId="0">
      <selection activeCell="F21" sqref="F21"/>
    </sheetView>
  </sheetViews>
  <sheetFormatPr defaultRowHeight="15" x14ac:dyDescent="0.25"/>
  <cols>
    <col min="1" max="1" width="11.28515625" customWidth="1"/>
    <col min="2" max="2" width="55.7109375" customWidth="1"/>
    <col min="3" max="3" width="97.42578125" customWidth="1"/>
    <col min="4" max="4" width="10" customWidth="1"/>
    <col min="6" max="6" width="27.7109375" customWidth="1"/>
    <col min="7" max="15" width="7.7109375" customWidth="1"/>
  </cols>
  <sheetData>
    <row r="1" spans="1:19" ht="60" x14ac:dyDescent="0.3">
      <c r="A1" s="1" t="s">
        <v>0</v>
      </c>
      <c r="B1" s="106" t="s">
        <v>145</v>
      </c>
      <c r="C1" s="107"/>
      <c r="D1" s="107"/>
    </row>
    <row r="2" spans="1:19" ht="17.25" x14ac:dyDescent="0.3">
      <c r="A2" s="5"/>
      <c r="B2" s="6"/>
      <c r="C2" s="7"/>
      <c r="D2" s="7"/>
    </row>
    <row r="3" spans="1:19" ht="32.25" thickBot="1" x14ac:dyDescent="0.3">
      <c r="A3" s="108" t="s">
        <v>146</v>
      </c>
      <c r="B3" s="109" t="s">
        <v>4</v>
      </c>
      <c r="C3" s="11"/>
      <c r="D3" s="11"/>
    </row>
    <row r="4" spans="1:19" ht="15.75" thickBot="1" x14ac:dyDescent="0.3">
      <c r="A4" s="5"/>
      <c r="B4" s="110"/>
      <c r="C4" s="111"/>
      <c r="D4" s="111"/>
    </row>
    <row r="5" spans="1:19" ht="33.75" customHeight="1" thickBot="1" x14ac:dyDescent="0.3">
      <c r="A5" s="5"/>
      <c r="B5" s="112" t="s">
        <v>147</v>
      </c>
      <c r="C5" s="113" t="s">
        <v>366</v>
      </c>
      <c r="D5" s="19"/>
    </row>
    <row r="6" spans="1:19" ht="150.75" customHeight="1" thickBot="1" x14ac:dyDescent="0.3">
      <c r="A6" s="114" t="s">
        <v>148</v>
      </c>
      <c r="B6" s="112" t="s">
        <v>149</v>
      </c>
      <c r="C6" s="140" t="s">
        <v>365</v>
      </c>
      <c r="D6" s="19"/>
    </row>
    <row r="7" spans="1:19" ht="26.25" customHeight="1" thickBot="1" x14ac:dyDescent="0.3">
      <c r="A7" s="114" t="s">
        <v>150</v>
      </c>
      <c r="B7" s="112" t="s">
        <v>151</v>
      </c>
      <c r="C7" s="113" t="s">
        <v>188</v>
      </c>
      <c r="D7" s="19"/>
    </row>
    <row r="8" spans="1:19" ht="29.25" customHeight="1" thickBot="1" x14ac:dyDescent="0.3">
      <c r="A8" s="114" t="s">
        <v>152</v>
      </c>
      <c r="B8" s="112" t="s">
        <v>153</v>
      </c>
      <c r="C8" s="113" t="s">
        <v>189</v>
      </c>
      <c r="D8" s="19"/>
    </row>
    <row r="9" spans="1:19" ht="42" customHeight="1" thickBot="1" x14ac:dyDescent="0.3">
      <c r="A9" s="114" t="s">
        <v>154</v>
      </c>
      <c r="B9" s="115" t="s">
        <v>155</v>
      </c>
      <c r="C9" s="113" t="s">
        <v>367</v>
      </c>
      <c r="D9" s="19"/>
    </row>
    <row r="10" spans="1:19" ht="44.25" customHeight="1" thickBot="1" x14ac:dyDescent="0.3">
      <c r="A10" s="5"/>
      <c r="B10" s="112" t="s">
        <v>156</v>
      </c>
      <c r="C10" s="113" t="s">
        <v>370</v>
      </c>
      <c r="D10" s="19"/>
    </row>
    <row r="11" spans="1:19" ht="16.5" thickBot="1" x14ac:dyDescent="0.3">
      <c r="A11" s="108" t="s">
        <v>157</v>
      </c>
      <c r="B11" s="109" t="s">
        <v>158</v>
      </c>
      <c r="C11" s="11"/>
      <c r="D11" s="11"/>
    </row>
    <row r="12" spans="1:19" ht="15.75" thickBot="1" x14ac:dyDescent="0.3">
      <c r="A12" s="5"/>
      <c r="B12" s="110"/>
      <c r="C12" s="111"/>
      <c r="D12" s="111"/>
    </row>
    <row r="13" spans="1:19" ht="39" customHeight="1" thickBot="1" x14ac:dyDescent="0.3">
      <c r="A13" s="5"/>
      <c r="B13" s="112" t="s">
        <v>14</v>
      </c>
      <c r="C13" s="120">
        <f>S15</f>
        <v>4927.4183586732797</v>
      </c>
      <c r="D13" s="113"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8" customHeight="1" thickBot="1" x14ac:dyDescent="0.3">
      <c r="A14" s="108"/>
      <c r="B14" s="112" t="s">
        <v>159</v>
      </c>
      <c r="C14" s="120">
        <f>R15</f>
        <v>492.74183586732789</v>
      </c>
      <c r="D14" s="116" t="s">
        <v>17</v>
      </c>
      <c r="F14" s="165" t="s">
        <v>142</v>
      </c>
      <c r="G14" s="18" t="s">
        <v>140</v>
      </c>
      <c r="H14" s="89">
        <v>28.486949726255354</v>
      </c>
      <c r="I14" s="89">
        <v>25.605528064757983</v>
      </c>
      <c r="J14" s="89">
        <v>20.289635218840708</v>
      </c>
      <c r="K14" s="89">
        <v>22.719599820442895</v>
      </c>
      <c r="L14" s="89">
        <v>20.530762141079727</v>
      </c>
      <c r="M14" s="89">
        <v>19.600819893618631</v>
      </c>
      <c r="N14" s="89">
        <v>18.786442628710574</v>
      </c>
      <c r="O14" s="89">
        <v>17.879992194081286</v>
      </c>
      <c r="P14" s="89">
        <v>16.800302866943813</v>
      </c>
      <c r="Q14" s="89">
        <v>15.601119286201902</v>
      </c>
      <c r="R14" s="89">
        <f>AVERAGE(H14:Q14)</f>
        <v>20.630115184093288</v>
      </c>
      <c r="S14" s="95">
        <v>206.30115184093287</v>
      </c>
    </row>
    <row r="15" spans="1:19" ht="39" customHeight="1" thickBot="1" x14ac:dyDescent="0.3">
      <c r="A15" s="108"/>
      <c r="B15" s="112" t="s">
        <v>160</v>
      </c>
      <c r="C15" s="113"/>
      <c r="D15" s="19"/>
      <c r="F15" s="166"/>
      <c r="G15" s="88" t="s">
        <v>141</v>
      </c>
      <c r="H15" s="90">
        <f>+(H14/41.868)*1000</f>
        <v>680.399104954986</v>
      </c>
      <c r="I15" s="90">
        <f t="shared" ref="I15:Q15" si="0">+(I14/41.868)*1000</f>
        <v>611.5775309247631</v>
      </c>
      <c r="J15" s="90">
        <f t="shared" si="0"/>
        <v>484.6096116088828</v>
      </c>
      <c r="K15" s="90">
        <f t="shared" si="0"/>
        <v>542.6483190131579</v>
      </c>
      <c r="L15" s="90">
        <f t="shared" si="0"/>
        <v>490.36882920320352</v>
      </c>
      <c r="M15" s="90">
        <f t="shared" si="0"/>
        <v>468.15754021254014</v>
      </c>
      <c r="N15" s="90">
        <f t="shared" si="0"/>
        <v>448.70647340953889</v>
      </c>
      <c r="O15" s="90">
        <f t="shared" si="0"/>
        <v>427.05627672879729</v>
      </c>
      <c r="P15" s="90">
        <f>+(P14/41.868)*1000</f>
        <v>401.2683401868685</v>
      </c>
      <c r="Q15" s="90">
        <f t="shared" si="0"/>
        <v>372.62633243054125</v>
      </c>
      <c r="R15" s="90">
        <f>AVERAGE(H15:Q15)</f>
        <v>492.74183586732789</v>
      </c>
      <c r="S15" s="96">
        <f t="shared" ref="S15" si="1">+(S14/41.868)*1000</f>
        <v>4927.4183586732797</v>
      </c>
    </row>
    <row r="16" spans="1:19" ht="15.75" thickBot="1" x14ac:dyDescent="0.3">
      <c r="A16" s="114"/>
      <c r="B16" s="112"/>
      <c r="C16" s="113"/>
      <c r="D16" s="19"/>
    </row>
    <row r="17" spans="1:6" ht="16.5" thickBot="1" x14ac:dyDescent="0.3">
      <c r="A17" s="108" t="s">
        <v>161</v>
      </c>
      <c r="B17" s="109" t="s">
        <v>162</v>
      </c>
      <c r="C17" s="11"/>
      <c r="D17" s="11"/>
    </row>
    <row r="18" spans="1:6" ht="15.75" thickBot="1" x14ac:dyDescent="0.3">
      <c r="A18" s="114"/>
      <c r="B18" s="110"/>
      <c r="C18" s="111"/>
      <c r="D18" s="111"/>
    </row>
    <row r="19" spans="1:6" ht="98.25" customHeight="1" thickBot="1" x14ac:dyDescent="0.3">
      <c r="A19" s="114"/>
      <c r="B19" s="112" t="s">
        <v>163</v>
      </c>
      <c r="C19" s="140" t="s">
        <v>374</v>
      </c>
      <c r="D19" s="113"/>
    </row>
    <row r="20" spans="1:6" ht="168" customHeight="1" thickBot="1" x14ac:dyDescent="0.3">
      <c r="A20" s="114"/>
      <c r="B20" s="115" t="s">
        <v>164</v>
      </c>
      <c r="C20" s="140" t="s">
        <v>369</v>
      </c>
      <c r="D20" s="113"/>
    </row>
    <row r="21" spans="1:6" ht="118.5" customHeight="1" thickBot="1" x14ac:dyDescent="0.3">
      <c r="A21" s="5"/>
      <c r="B21" s="112" t="s">
        <v>165</v>
      </c>
      <c r="C21" s="164" t="s">
        <v>400</v>
      </c>
      <c r="D21" s="113"/>
    </row>
    <row r="22" spans="1:6" ht="132" customHeight="1" thickBot="1" x14ac:dyDescent="0.3">
      <c r="A22" s="117"/>
      <c r="B22" s="115" t="s">
        <v>166</v>
      </c>
      <c r="C22" s="164" t="s">
        <v>400</v>
      </c>
      <c r="D22" s="113"/>
      <c r="F22" s="124"/>
    </row>
    <row r="23" spans="1:6" ht="107.25" customHeight="1" thickBot="1" x14ac:dyDescent="0.3">
      <c r="A23" s="117"/>
      <c r="B23" s="118" t="s">
        <v>167</v>
      </c>
      <c r="C23" s="113" t="s">
        <v>371</v>
      </c>
      <c r="D23" s="113"/>
    </row>
    <row r="24" spans="1:6" ht="56.25" customHeight="1" thickBot="1" x14ac:dyDescent="0.3">
      <c r="A24" s="108"/>
      <c r="B24" s="118" t="s">
        <v>168</v>
      </c>
      <c r="C24" s="113" t="s">
        <v>368</v>
      </c>
      <c r="D24" s="113"/>
    </row>
    <row r="25" spans="1:6" ht="37.5" customHeight="1" thickBot="1" x14ac:dyDescent="0.3">
      <c r="A25" s="5"/>
      <c r="B25" s="118" t="s">
        <v>169</v>
      </c>
      <c r="C25" s="113"/>
      <c r="D25" s="119"/>
    </row>
    <row r="26" spans="1:6" ht="46.5" customHeight="1" thickBot="1" x14ac:dyDescent="0.3">
      <c r="A26" s="114"/>
      <c r="B26" s="118" t="s">
        <v>170</v>
      </c>
      <c r="C26" s="113" t="s">
        <v>364</v>
      </c>
      <c r="D26" s="119"/>
      <c r="E26" s="146"/>
    </row>
  </sheetData>
  <mergeCells count="1">
    <mergeCell ref="F14:F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6"/>
  <sheetViews>
    <sheetView zoomScale="74" workbookViewId="0">
      <selection activeCell="F6" sqref="F6"/>
    </sheetView>
  </sheetViews>
  <sheetFormatPr defaultRowHeight="15" x14ac:dyDescent="0.25"/>
  <cols>
    <col min="1" max="1" width="11.28515625" customWidth="1"/>
    <col min="2" max="2" width="55.7109375" customWidth="1"/>
    <col min="3" max="3" width="80.7109375" customWidth="1"/>
    <col min="4" max="4" width="10" customWidth="1"/>
    <col min="6" max="6" width="27.7109375" customWidth="1"/>
    <col min="7" max="15" width="7.7109375" customWidth="1"/>
  </cols>
  <sheetData>
    <row r="1" spans="1:19" ht="60" x14ac:dyDescent="0.3">
      <c r="A1" s="1" t="s">
        <v>0</v>
      </c>
      <c r="B1" s="106" t="s">
        <v>145</v>
      </c>
      <c r="C1" s="107"/>
      <c r="D1" s="107"/>
    </row>
    <row r="2" spans="1:19" ht="17.25" x14ac:dyDescent="0.3">
      <c r="A2" s="5"/>
      <c r="B2" s="6"/>
      <c r="C2" s="7"/>
      <c r="D2" s="7"/>
    </row>
    <row r="3" spans="1:19" ht="32.25" thickBot="1" x14ac:dyDescent="0.3">
      <c r="A3" s="108" t="s">
        <v>146</v>
      </c>
      <c r="B3" s="109" t="s">
        <v>4</v>
      </c>
      <c r="C3" s="11"/>
      <c r="D3" s="11"/>
    </row>
    <row r="4" spans="1:19" ht="15.75" thickBot="1" x14ac:dyDescent="0.3">
      <c r="A4" s="5"/>
      <c r="B4" s="110"/>
      <c r="C4" s="111"/>
      <c r="D4" s="111"/>
    </row>
    <row r="5" spans="1:19" ht="33.75" customHeight="1" thickBot="1" x14ac:dyDescent="0.3">
      <c r="A5" s="5"/>
      <c r="B5" s="112" t="s">
        <v>147</v>
      </c>
      <c r="C5" s="164" t="s">
        <v>394</v>
      </c>
      <c r="D5" s="19"/>
    </row>
    <row r="6" spans="1:19" ht="82.5" customHeight="1" thickBot="1" x14ac:dyDescent="0.3">
      <c r="A6" s="114" t="s">
        <v>148</v>
      </c>
      <c r="B6" s="112" t="s">
        <v>149</v>
      </c>
      <c r="C6" s="162" t="s">
        <v>395</v>
      </c>
      <c r="D6" s="19"/>
    </row>
    <row r="7" spans="1:19" ht="26.25" customHeight="1" thickBot="1" x14ac:dyDescent="0.3">
      <c r="A7" s="114" t="s">
        <v>150</v>
      </c>
      <c r="B7" s="112" t="s">
        <v>151</v>
      </c>
      <c r="C7" s="113" t="s">
        <v>372</v>
      </c>
      <c r="D7" s="19"/>
    </row>
    <row r="8" spans="1:19" ht="29.25" customHeight="1" thickBot="1" x14ac:dyDescent="0.3">
      <c r="A8" s="114" t="s">
        <v>152</v>
      </c>
      <c r="B8" s="112" t="s">
        <v>153</v>
      </c>
      <c r="C8" s="113" t="s">
        <v>292</v>
      </c>
      <c r="D8" s="19"/>
    </row>
    <row r="9" spans="1:19" ht="42" customHeight="1" thickBot="1" x14ac:dyDescent="0.3">
      <c r="A9" s="114" t="s">
        <v>154</v>
      </c>
      <c r="B9" s="115" t="s">
        <v>155</v>
      </c>
      <c r="C9" s="164" t="s">
        <v>396</v>
      </c>
      <c r="D9" s="19"/>
    </row>
    <row r="10" spans="1:19" ht="44.25" customHeight="1" thickBot="1" x14ac:dyDescent="0.3">
      <c r="A10" s="5"/>
      <c r="B10" s="112" t="s">
        <v>156</v>
      </c>
      <c r="C10" s="113" t="s">
        <v>373</v>
      </c>
      <c r="D10" s="19"/>
    </row>
    <row r="11" spans="1:19" ht="16.5" thickBot="1" x14ac:dyDescent="0.3">
      <c r="A11" s="108" t="s">
        <v>157</v>
      </c>
      <c r="B11" s="109" t="s">
        <v>158</v>
      </c>
      <c r="C11" s="11"/>
      <c r="D11" s="11"/>
    </row>
    <row r="12" spans="1:19" ht="15.75" thickBot="1" x14ac:dyDescent="0.3">
      <c r="A12" s="5"/>
      <c r="B12" s="110"/>
      <c r="C12" s="111"/>
      <c r="D12" s="111"/>
    </row>
    <row r="13" spans="1:19" ht="39" customHeight="1" thickBot="1" x14ac:dyDescent="0.3">
      <c r="A13" s="5"/>
      <c r="B13" s="112" t="s">
        <v>14</v>
      </c>
      <c r="C13" s="120">
        <f>S15</f>
        <v>107.04800659214676</v>
      </c>
      <c r="D13" s="113"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8" customHeight="1" thickBot="1" x14ac:dyDescent="0.3">
      <c r="A14" s="108"/>
      <c r="B14" s="112" t="s">
        <v>159</v>
      </c>
      <c r="C14" s="120">
        <f>R15</f>
        <v>10.704800659214674</v>
      </c>
      <c r="D14" s="116" t="s">
        <v>17</v>
      </c>
      <c r="F14" s="165" t="s">
        <v>142</v>
      </c>
      <c r="G14" s="18" t="s">
        <v>140</v>
      </c>
      <c r="H14" s="89">
        <v>0</v>
      </c>
      <c r="I14" s="89">
        <v>0</v>
      </c>
      <c r="J14" s="89">
        <v>0</v>
      </c>
      <c r="K14" s="89">
        <v>0</v>
      </c>
      <c r="L14" s="89">
        <v>0.74576745600000005</v>
      </c>
      <c r="M14" s="89">
        <v>0.6484934400000002</v>
      </c>
      <c r="N14" s="89">
        <v>0.6160687680000001</v>
      </c>
      <c r="O14" s="89">
        <v>0.7022954400000001</v>
      </c>
      <c r="P14" s="89">
        <v>0.92575308000000012</v>
      </c>
      <c r="Q14" s="89">
        <v>0.84350775600000005</v>
      </c>
      <c r="R14" s="89">
        <f>AVERAGE(H14:Q14)</f>
        <v>0.44818859400000005</v>
      </c>
      <c r="S14" s="95">
        <v>4.4818859400000006</v>
      </c>
    </row>
    <row r="15" spans="1:19" ht="39" customHeight="1" thickBot="1" x14ac:dyDescent="0.3">
      <c r="A15" s="108"/>
      <c r="B15" s="112" t="s">
        <v>160</v>
      </c>
      <c r="C15" s="113"/>
      <c r="D15" s="19"/>
      <c r="F15" s="166"/>
      <c r="G15" s="88" t="s">
        <v>141</v>
      </c>
      <c r="H15" s="90">
        <f>+(H14/41.868)*1000</f>
        <v>0</v>
      </c>
      <c r="I15" s="90">
        <f t="shared" ref="I15:Q15" si="0">+(I14/41.868)*1000</f>
        <v>0</v>
      </c>
      <c r="J15" s="90">
        <f t="shared" si="0"/>
        <v>0</v>
      </c>
      <c r="K15" s="90">
        <f t="shared" si="0"/>
        <v>0</v>
      </c>
      <c r="L15" s="90">
        <f>+(L14/41.868)*1000</f>
        <v>17.812349670392663</v>
      </c>
      <c r="M15" s="90">
        <f t="shared" si="0"/>
        <v>15.488999713384928</v>
      </c>
      <c r="N15" s="90">
        <f t="shared" si="0"/>
        <v>14.71454972771568</v>
      </c>
      <c r="O15" s="90">
        <f t="shared" si="0"/>
        <v>16.774038406420182</v>
      </c>
      <c r="P15" s="90">
        <f>+(P14/41.868)*1000</f>
        <v>22.111232444826602</v>
      </c>
      <c r="Q15" s="90">
        <f t="shared" si="0"/>
        <v>20.14683662940671</v>
      </c>
      <c r="R15" s="90">
        <f>AVERAGE(H15:Q15)</f>
        <v>10.704800659214674</v>
      </c>
      <c r="S15" s="96">
        <f t="shared" ref="S15" si="1">+(S14/41.868)*1000</f>
        <v>107.04800659214676</v>
      </c>
    </row>
    <row r="16" spans="1:19" ht="15.75" thickBot="1" x14ac:dyDescent="0.3">
      <c r="A16" s="114"/>
      <c r="B16" s="112"/>
      <c r="C16" s="113"/>
      <c r="D16" s="19"/>
    </row>
    <row r="17" spans="1:5" ht="16.5" thickBot="1" x14ac:dyDescent="0.3">
      <c r="A17" s="108" t="s">
        <v>161</v>
      </c>
      <c r="B17" s="109" t="s">
        <v>162</v>
      </c>
      <c r="C17" s="11"/>
      <c r="D17" s="11"/>
    </row>
    <row r="18" spans="1:5" ht="15.75" thickBot="1" x14ac:dyDescent="0.3">
      <c r="A18" s="114"/>
      <c r="B18" s="110"/>
      <c r="C18" s="111"/>
      <c r="D18" s="111"/>
    </row>
    <row r="19" spans="1:5" ht="98.25" customHeight="1" thickBot="1" x14ac:dyDescent="0.3">
      <c r="A19" s="114"/>
      <c r="B19" s="112" t="s">
        <v>163</v>
      </c>
      <c r="C19" s="164" t="s">
        <v>397</v>
      </c>
      <c r="D19" s="113"/>
    </row>
    <row r="20" spans="1:5" ht="168" customHeight="1" thickBot="1" x14ac:dyDescent="0.3">
      <c r="A20" s="114"/>
      <c r="B20" s="115" t="s">
        <v>164</v>
      </c>
      <c r="C20" s="164" t="s">
        <v>398</v>
      </c>
      <c r="D20" s="113"/>
    </row>
    <row r="21" spans="1:5" ht="110.25" customHeight="1" thickBot="1" x14ac:dyDescent="0.3">
      <c r="A21" s="5"/>
      <c r="B21" s="112" t="s">
        <v>165</v>
      </c>
      <c r="C21" s="164" t="s">
        <v>399</v>
      </c>
      <c r="D21" s="113"/>
    </row>
    <row r="22" spans="1:5" ht="118.5" customHeight="1" thickBot="1" x14ac:dyDescent="0.3">
      <c r="A22" s="117"/>
      <c r="B22" s="115" t="s">
        <v>166</v>
      </c>
      <c r="C22" s="164" t="s">
        <v>399</v>
      </c>
      <c r="D22" s="113"/>
    </row>
    <row r="23" spans="1:5" ht="107.25" customHeight="1" thickBot="1" x14ac:dyDescent="0.3">
      <c r="A23" s="117"/>
      <c r="B23" s="118" t="s">
        <v>167</v>
      </c>
      <c r="C23" s="113" t="s">
        <v>371</v>
      </c>
      <c r="D23" s="113"/>
    </row>
    <row r="24" spans="1:5" ht="56.25" customHeight="1" thickBot="1" x14ac:dyDescent="0.3">
      <c r="A24" s="108"/>
      <c r="B24" s="118" t="s">
        <v>168</v>
      </c>
      <c r="C24" s="113" t="s">
        <v>193</v>
      </c>
      <c r="D24" s="113"/>
    </row>
    <row r="25" spans="1:5" ht="37.5" customHeight="1" thickBot="1" x14ac:dyDescent="0.3">
      <c r="A25" s="5"/>
      <c r="B25" s="118" t="s">
        <v>169</v>
      </c>
      <c r="C25" s="113"/>
      <c r="D25" s="119"/>
    </row>
    <row r="26" spans="1:5" ht="46.5" customHeight="1" thickBot="1" x14ac:dyDescent="0.3">
      <c r="A26" s="114"/>
      <c r="B26" s="118" t="s">
        <v>170</v>
      </c>
      <c r="C26" s="113" t="s">
        <v>364</v>
      </c>
      <c r="D26" s="119"/>
      <c r="E26" s="146"/>
    </row>
  </sheetData>
  <mergeCells count="1">
    <mergeCell ref="F14:F1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56"/>
  <sheetViews>
    <sheetView topLeftCell="B1" zoomScale="90" zoomScaleNormal="90" workbookViewId="0">
      <selection activeCell="H4" sqref="H4"/>
    </sheetView>
  </sheetViews>
  <sheetFormatPr defaultColWidth="11.5703125" defaultRowHeight="15" x14ac:dyDescent="0.25"/>
  <cols>
    <col min="1" max="1" width="13.85546875" style="5" customWidth="1"/>
    <col min="2" max="2" width="55.5703125" style="11" customWidth="1"/>
    <col min="3" max="3" width="87.42578125" style="11" customWidth="1"/>
    <col min="4" max="4" width="10" style="11" customWidth="1"/>
    <col min="6" max="6" width="27.5703125" customWidth="1"/>
    <col min="7"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32.25" thickBot="1" x14ac:dyDescent="0.3">
      <c r="A4" s="8" t="s">
        <v>3</v>
      </c>
      <c r="B4" s="9" t="s">
        <v>4</v>
      </c>
      <c r="C4" s="83"/>
    </row>
    <row r="5" spans="1:19" ht="15.75" thickBot="1" x14ac:dyDescent="0.3">
      <c r="A5" s="12"/>
      <c r="B5" s="13"/>
      <c r="C5" s="14"/>
      <c r="D5" s="15"/>
    </row>
    <row r="6" spans="1:19" ht="15.75" thickBot="1" x14ac:dyDescent="0.3">
      <c r="A6" s="16"/>
      <c r="B6" s="17" t="s">
        <v>5</v>
      </c>
      <c r="C6" s="84" t="s">
        <v>218</v>
      </c>
      <c r="D6" s="19"/>
    </row>
    <row r="7" spans="1:19" ht="15.75" thickBot="1" x14ac:dyDescent="0.3">
      <c r="A7" s="20" t="s">
        <v>6</v>
      </c>
      <c r="B7" s="17" t="s">
        <v>7</v>
      </c>
      <c r="C7" s="18" t="s">
        <v>273</v>
      </c>
      <c r="D7" s="19"/>
    </row>
    <row r="8" spans="1:19" ht="105.75" thickBot="1" x14ac:dyDescent="0.3">
      <c r="A8" s="20" t="s">
        <v>6</v>
      </c>
      <c r="B8" s="17" t="s">
        <v>8</v>
      </c>
      <c r="C8" s="84" t="s">
        <v>346</v>
      </c>
      <c r="D8" s="19"/>
    </row>
    <row r="9" spans="1:19" ht="32.25" thickBot="1" x14ac:dyDescent="0.3">
      <c r="A9" s="21" t="s">
        <v>9</v>
      </c>
      <c r="B9" s="17" t="s">
        <v>10</v>
      </c>
      <c r="C9" s="122"/>
      <c r="D9" s="19"/>
      <c r="E9" s="138"/>
    </row>
    <row r="10" spans="1:19" ht="60.75" thickBot="1" x14ac:dyDescent="0.3">
      <c r="A10" s="8"/>
      <c r="B10" s="17" t="s">
        <v>11</v>
      </c>
      <c r="C10" s="73" t="s">
        <v>330</v>
      </c>
      <c r="D10" s="19"/>
    </row>
    <row r="11" spans="1:19" ht="16.5" thickBot="1" x14ac:dyDescent="0.3">
      <c r="A11" s="8" t="s">
        <v>12</v>
      </c>
      <c r="B11" s="9" t="s">
        <v>13</v>
      </c>
      <c r="C11" s="10"/>
    </row>
    <row r="12" spans="1:19" ht="15.75" thickBot="1" x14ac:dyDescent="0.3">
      <c r="A12" s="12"/>
      <c r="B12" s="17" t="s">
        <v>14</v>
      </c>
      <c r="C12" s="150">
        <f>S14</f>
        <v>105.47683194802715</v>
      </c>
      <c r="D12" s="22" t="s">
        <v>15</v>
      </c>
      <c r="F12" s="86"/>
      <c r="G12" s="87"/>
      <c r="H12" s="92">
        <v>2021</v>
      </c>
      <c r="I12" s="92">
        <v>2022</v>
      </c>
      <c r="J12" s="92">
        <v>2023</v>
      </c>
      <c r="K12" s="92">
        <v>2024</v>
      </c>
      <c r="L12" s="92">
        <v>2025</v>
      </c>
      <c r="M12" s="92">
        <v>2026</v>
      </c>
      <c r="N12" s="92">
        <v>2027</v>
      </c>
      <c r="O12" s="92">
        <v>2028</v>
      </c>
      <c r="P12" s="92">
        <v>2029</v>
      </c>
      <c r="Q12" s="92">
        <v>2030</v>
      </c>
      <c r="R12" s="93" t="s">
        <v>84</v>
      </c>
      <c r="S12" s="94" t="s">
        <v>143</v>
      </c>
    </row>
    <row r="13" spans="1:19" ht="45.75" thickBot="1" x14ac:dyDescent="0.3">
      <c r="A13" s="12"/>
      <c r="B13" s="17" t="s">
        <v>16</v>
      </c>
      <c r="C13" s="150">
        <f>R14</f>
        <v>1.9177605808732212</v>
      </c>
      <c r="D13" s="24" t="s">
        <v>139</v>
      </c>
      <c r="F13" s="165" t="s">
        <v>142</v>
      </c>
      <c r="G13" s="18" t="s">
        <v>140</v>
      </c>
      <c r="H13" s="89">
        <f>'[2]EE i Staten'!$B$5</f>
        <v>8.0292800000000011E-2</v>
      </c>
      <c r="I13" s="89">
        <f>'[2]EE i Staten'!$C$5</f>
        <v>8.0292800000000011E-2</v>
      </c>
      <c r="J13" s="89">
        <f>'[2]EE i Staten'!$D$5</f>
        <v>8.0292800000000011E-2</v>
      </c>
      <c r="K13" s="89">
        <f>'[2]EE i Staten'!$E$5</f>
        <v>8.0292800000000011E-2</v>
      </c>
      <c r="L13" s="89">
        <f>'[2]EE i Staten'!$G$5</f>
        <v>8.0292800000000011E-2</v>
      </c>
      <c r="M13" s="89">
        <f>'[2]EE i Staten'!$G$5</f>
        <v>8.0292800000000011E-2</v>
      </c>
      <c r="N13" s="89">
        <f>'[2]EE i Staten'!$H$5</f>
        <v>8.0292800000000011E-2</v>
      </c>
      <c r="O13" s="89">
        <f>'[2]EE i Staten'!$I$5</f>
        <v>8.0292800000000011E-2</v>
      </c>
      <c r="P13" s="89">
        <f>'[2]EE i Staten'!$J$5</f>
        <v>8.0292800000000011E-2</v>
      </c>
      <c r="Q13" s="89">
        <f>'[2]EE i Staten'!$K$5</f>
        <v>8.0292800000000011E-2</v>
      </c>
      <c r="R13" s="89">
        <f>SUM(H13:Q13)/10</f>
        <v>8.0292800000000025E-2</v>
      </c>
      <c r="S13" s="95">
        <f>'[2]EE i Staten'!$L$6</f>
        <v>4.4161040000000007</v>
      </c>
    </row>
    <row r="14" spans="1:19" ht="30.75" thickBot="1" x14ac:dyDescent="0.3">
      <c r="A14" s="12"/>
      <c r="B14" s="17" t="s">
        <v>18</v>
      </c>
      <c r="C14" s="18" t="s">
        <v>219</v>
      </c>
      <c r="D14" s="19"/>
      <c r="F14" s="166"/>
      <c r="G14" s="88" t="s">
        <v>141</v>
      </c>
      <c r="H14" s="90">
        <f>(H13/41.868)*1000</f>
        <v>1.9177605808732208</v>
      </c>
      <c r="I14" s="90">
        <f t="shared" ref="I14:S14" si="0">(I13/41.868)*1000</f>
        <v>1.9177605808732208</v>
      </c>
      <c r="J14" s="90">
        <f t="shared" si="0"/>
        <v>1.9177605808732208</v>
      </c>
      <c r="K14" s="90">
        <f t="shared" si="0"/>
        <v>1.9177605808732208</v>
      </c>
      <c r="L14" s="90">
        <f t="shared" si="0"/>
        <v>1.9177605808732208</v>
      </c>
      <c r="M14" s="90">
        <f t="shared" si="0"/>
        <v>1.9177605808732208</v>
      </c>
      <c r="N14" s="90">
        <f t="shared" si="0"/>
        <v>1.9177605808732208</v>
      </c>
      <c r="O14" s="90">
        <f t="shared" si="0"/>
        <v>1.9177605808732208</v>
      </c>
      <c r="P14" s="90">
        <f t="shared" si="0"/>
        <v>1.9177605808732208</v>
      </c>
      <c r="Q14" s="90">
        <f t="shared" si="0"/>
        <v>1.9177605808732208</v>
      </c>
      <c r="R14" s="90">
        <f t="shared" si="0"/>
        <v>1.9177605808732212</v>
      </c>
      <c r="S14" s="90">
        <f t="shared" si="0"/>
        <v>105.47683194802715</v>
      </c>
    </row>
    <row r="15" spans="1:19" ht="32.25" thickBot="1" x14ac:dyDescent="0.3">
      <c r="A15" s="21" t="s">
        <v>9</v>
      </c>
      <c r="B15" s="17" t="s">
        <v>19</v>
      </c>
      <c r="C15" s="18"/>
      <c r="D15" s="19"/>
    </row>
    <row r="16" spans="1:19" ht="32.25" thickBot="1" x14ac:dyDescent="0.3">
      <c r="A16" s="8" t="s">
        <v>20</v>
      </c>
      <c r="B16" s="9" t="s">
        <v>21</v>
      </c>
      <c r="C16" s="10"/>
    </row>
    <row r="17" spans="1:6" ht="45.75" thickBot="1" x14ac:dyDescent="0.3">
      <c r="A17" s="20" t="s">
        <v>22</v>
      </c>
      <c r="B17" s="17" t="s">
        <v>23</v>
      </c>
      <c r="C17" s="73" t="s">
        <v>210</v>
      </c>
      <c r="D17" s="19"/>
      <c r="F17" s="72"/>
    </row>
    <row r="18" spans="1:6" ht="30.75" thickBot="1" x14ac:dyDescent="0.3">
      <c r="A18" s="20" t="s">
        <v>24</v>
      </c>
      <c r="B18" s="26" t="s">
        <v>25</v>
      </c>
      <c r="C18" s="18" t="s">
        <v>333</v>
      </c>
      <c r="D18" s="19"/>
      <c r="F18" s="72"/>
    </row>
    <row r="19" spans="1:6" ht="45.75" thickBot="1" x14ac:dyDescent="0.3">
      <c r="A19" s="20" t="s">
        <v>26</v>
      </c>
      <c r="B19" s="17" t="s">
        <v>27</v>
      </c>
      <c r="C19" s="18" t="s">
        <v>220</v>
      </c>
      <c r="D19" s="19"/>
      <c r="E19" s="123"/>
      <c r="F19" s="72"/>
    </row>
    <row r="20" spans="1:6" ht="30.75" thickBot="1" x14ac:dyDescent="0.3">
      <c r="A20" s="20" t="s">
        <v>28</v>
      </c>
      <c r="B20" s="17" t="s">
        <v>29</v>
      </c>
      <c r="C20" s="18"/>
      <c r="D20" s="19"/>
      <c r="F20" s="72"/>
    </row>
    <row r="21" spans="1:6" ht="15.75" thickBot="1" x14ac:dyDescent="0.3">
      <c r="A21" s="12"/>
      <c r="B21" s="17"/>
      <c r="C21" s="27"/>
      <c r="D21" s="19"/>
    </row>
    <row r="22" spans="1:6" ht="18.75" x14ac:dyDescent="0.25">
      <c r="A22" s="28" t="s">
        <v>30</v>
      </c>
      <c r="B22" s="29" t="s">
        <v>31</v>
      </c>
      <c r="C22" s="30"/>
      <c r="D22" s="31"/>
    </row>
    <row r="23" spans="1:6" ht="16.5" thickBot="1" x14ac:dyDescent="0.3">
      <c r="A23" s="8" t="s">
        <v>32</v>
      </c>
      <c r="B23" s="9" t="s">
        <v>33</v>
      </c>
      <c r="C23" s="10"/>
    </row>
    <row r="24" spans="1:6" ht="105.75" thickBot="1" x14ac:dyDescent="0.3">
      <c r="A24" s="20" t="s">
        <v>34</v>
      </c>
      <c r="B24" s="17" t="s">
        <v>35</v>
      </c>
      <c r="C24" s="18" t="s">
        <v>221</v>
      </c>
      <c r="D24" s="19"/>
    </row>
    <row r="25" spans="1:6" ht="48" customHeight="1" thickBot="1" x14ac:dyDescent="0.3">
      <c r="A25" s="20" t="s">
        <v>36</v>
      </c>
      <c r="B25" s="17" t="s">
        <v>37</v>
      </c>
      <c r="C25" s="18" t="s">
        <v>217</v>
      </c>
      <c r="D25" s="19"/>
    </row>
    <row r="26" spans="1:6" ht="45.75" thickBot="1" x14ac:dyDescent="0.3">
      <c r="A26" s="20" t="s">
        <v>38</v>
      </c>
      <c r="B26" s="32" t="s">
        <v>39</v>
      </c>
      <c r="C26" s="18" t="s">
        <v>222</v>
      </c>
      <c r="D26" s="19"/>
    </row>
    <row r="27" spans="1:6" ht="390.75" thickBot="1" x14ac:dyDescent="0.3">
      <c r="A27" s="12"/>
      <c r="B27" s="17" t="s">
        <v>40</v>
      </c>
      <c r="C27" s="85" t="s">
        <v>223</v>
      </c>
      <c r="D27" s="19"/>
      <c r="E27" s="138"/>
    </row>
    <row r="28" spans="1:6" ht="69" customHeight="1" thickBot="1" x14ac:dyDescent="0.3">
      <c r="A28" s="21" t="s">
        <v>9</v>
      </c>
      <c r="B28" s="17" t="s">
        <v>41</v>
      </c>
      <c r="C28" s="18"/>
      <c r="D28" s="19"/>
    </row>
    <row r="29" spans="1:6" ht="16.5" thickBot="1" x14ac:dyDescent="0.3">
      <c r="A29" s="8" t="s">
        <v>42</v>
      </c>
      <c r="B29" s="9" t="s">
        <v>43</v>
      </c>
      <c r="C29" s="10"/>
    </row>
    <row r="30" spans="1:6" ht="175.5" customHeight="1" thickBot="1" x14ac:dyDescent="0.3">
      <c r="A30" s="12"/>
      <c r="B30" s="17" t="s">
        <v>44</v>
      </c>
      <c r="C30" s="85" t="s">
        <v>224</v>
      </c>
      <c r="D30" s="19"/>
    </row>
    <row r="31" spans="1:6" ht="45.75" thickBot="1" x14ac:dyDescent="0.3">
      <c r="A31" s="12"/>
      <c r="B31" s="33" t="s">
        <v>45</v>
      </c>
      <c r="C31" s="18"/>
      <c r="D31" s="19"/>
    </row>
    <row r="32" spans="1:6" ht="30.75" thickBot="1" x14ac:dyDescent="0.3">
      <c r="A32" s="12"/>
      <c r="B32" s="33" t="s">
        <v>46</v>
      </c>
      <c r="C32" s="18"/>
      <c r="D32" s="19"/>
    </row>
    <row r="33" spans="1:4" ht="30.75" thickBot="1" x14ac:dyDescent="0.3">
      <c r="A33" s="12"/>
      <c r="B33" s="33" t="s">
        <v>47</v>
      </c>
      <c r="C33" s="18"/>
      <c r="D33" s="19"/>
    </row>
    <row r="34" spans="1:4" ht="16.5" thickBot="1" x14ac:dyDescent="0.3">
      <c r="A34" s="8" t="s">
        <v>48</v>
      </c>
      <c r="B34" s="9" t="s">
        <v>49</v>
      </c>
      <c r="C34" s="10"/>
    </row>
    <row r="35" spans="1:4" ht="30.75" thickBot="1" x14ac:dyDescent="0.3">
      <c r="A35" s="12"/>
      <c r="B35" s="17" t="s">
        <v>50</v>
      </c>
      <c r="C35" s="18" t="s">
        <v>202</v>
      </c>
      <c r="D35" s="19"/>
    </row>
    <row r="36" spans="1:4" ht="45.75" thickBot="1" x14ac:dyDescent="0.3">
      <c r="A36" s="12"/>
      <c r="B36" s="17" t="s">
        <v>51</v>
      </c>
      <c r="C36" s="18" t="s">
        <v>225</v>
      </c>
      <c r="D36" s="19"/>
    </row>
    <row r="37" spans="1:4" ht="45.75" thickBot="1" x14ac:dyDescent="0.3">
      <c r="A37" s="12"/>
      <c r="B37" s="17" t="s">
        <v>52</v>
      </c>
      <c r="C37" s="18" t="s">
        <v>202</v>
      </c>
      <c r="D37" s="19"/>
    </row>
    <row r="38" spans="1:4" ht="16.5" thickBot="1" x14ac:dyDescent="0.3">
      <c r="A38" s="8" t="s">
        <v>53</v>
      </c>
      <c r="B38" s="9" t="s">
        <v>54</v>
      </c>
      <c r="C38" s="10"/>
    </row>
    <row r="39" spans="1:4" ht="30.75" thickBot="1" x14ac:dyDescent="0.3">
      <c r="A39" s="12"/>
      <c r="B39" s="34" t="s">
        <v>55</v>
      </c>
      <c r="C39" s="18" t="s">
        <v>252</v>
      </c>
      <c r="D39" s="19"/>
    </row>
    <row r="40" spans="1:4" ht="30.75" thickBot="1" x14ac:dyDescent="0.3">
      <c r="A40" s="12"/>
      <c r="B40" s="35" t="s">
        <v>56</v>
      </c>
      <c r="C40" s="18" t="s">
        <v>202</v>
      </c>
      <c r="D40" s="19"/>
    </row>
    <row r="41" spans="1:4" x14ac:dyDescent="0.25">
      <c r="A41" s="12"/>
      <c r="B41" s="36"/>
      <c r="C41" s="37"/>
      <c r="D41" s="19"/>
    </row>
    <row r="42" spans="1:4" ht="19.5" thickBot="1" x14ac:dyDescent="0.3">
      <c r="A42" s="28" t="s">
        <v>57</v>
      </c>
      <c r="B42" s="38" t="s">
        <v>58</v>
      </c>
      <c r="C42" s="39"/>
      <c r="D42" s="40"/>
    </row>
    <row r="43" spans="1:4" ht="45.75" thickBot="1" x14ac:dyDescent="0.3">
      <c r="A43" s="20" t="s">
        <v>59</v>
      </c>
      <c r="B43" s="41" t="s">
        <v>60</v>
      </c>
      <c r="C43" s="18" t="s">
        <v>226</v>
      </c>
      <c r="D43" s="19"/>
    </row>
    <row r="44" spans="1:4" ht="15.75" thickBot="1" x14ac:dyDescent="0.3">
      <c r="A44" s="20" t="s">
        <v>61</v>
      </c>
      <c r="B44" s="34" t="s">
        <v>62</v>
      </c>
      <c r="C44" s="82" t="s">
        <v>210</v>
      </c>
      <c r="D44" s="19"/>
    </row>
    <row r="45" spans="1:4" ht="30.75" thickBot="1" x14ac:dyDescent="0.3">
      <c r="A45" s="20" t="s">
        <v>63</v>
      </c>
      <c r="B45" s="34" t="s">
        <v>64</v>
      </c>
      <c r="C45" s="18"/>
      <c r="D45" s="19"/>
    </row>
    <row r="46" spans="1:4" ht="30.75" thickBot="1" x14ac:dyDescent="0.3">
      <c r="A46" s="20" t="s">
        <v>65</v>
      </c>
      <c r="B46" s="32" t="s">
        <v>66</v>
      </c>
      <c r="C46" s="18"/>
      <c r="D46" s="19"/>
    </row>
    <row r="47" spans="1:4" ht="30.75" thickBot="1" x14ac:dyDescent="0.3">
      <c r="A47" s="20" t="s">
        <v>67</v>
      </c>
      <c r="B47" s="32" t="s">
        <v>68</v>
      </c>
      <c r="C47" s="18"/>
      <c r="D47" s="19"/>
    </row>
    <row r="48" spans="1:4" ht="45.75" thickBot="1" x14ac:dyDescent="0.3">
      <c r="A48" s="20" t="s">
        <v>69</v>
      </c>
      <c r="B48" s="34" t="s">
        <v>70</v>
      </c>
      <c r="C48" s="18"/>
      <c r="D48" s="19"/>
    </row>
    <row r="49" spans="1:4" ht="30.75" thickBot="1" x14ac:dyDescent="0.3">
      <c r="A49" s="20" t="s">
        <v>71</v>
      </c>
      <c r="B49" s="35" t="s">
        <v>72</v>
      </c>
      <c r="C49" s="18" t="s">
        <v>227</v>
      </c>
      <c r="D49" s="19"/>
    </row>
    <row r="50" spans="1:4" ht="16.5" thickBot="1" x14ac:dyDescent="0.3">
      <c r="A50" s="12"/>
      <c r="B50" s="9" t="s">
        <v>73</v>
      </c>
      <c r="C50" s="10"/>
    </row>
    <row r="51" spans="1:4" ht="15.75" thickBot="1" x14ac:dyDescent="0.3">
      <c r="A51" s="12"/>
      <c r="B51" s="13"/>
      <c r="C51" s="14"/>
      <c r="D51" s="15"/>
    </row>
    <row r="52" spans="1:4" ht="45.75" thickBot="1" x14ac:dyDescent="0.3">
      <c r="A52" s="21" t="s">
        <v>9</v>
      </c>
      <c r="B52" s="35" t="s">
        <v>74</v>
      </c>
      <c r="C52" s="18"/>
      <c r="D52" s="19"/>
    </row>
    <row r="53" spans="1:4" ht="16.5" thickBot="1" x14ac:dyDescent="0.3">
      <c r="A53" s="12"/>
      <c r="B53" s="9" t="s">
        <v>75</v>
      </c>
      <c r="C53" s="10"/>
    </row>
    <row r="54" spans="1:4" ht="15.75" thickBot="1" x14ac:dyDescent="0.3">
      <c r="A54" s="12"/>
      <c r="B54" s="13"/>
      <c r="C54" s="14"/>
      <c r="D54" s="15"/>
    </row>
    <row r="55" spans="1:4" ht="32.25" thickBot="1" x14ac:dyDescent="0.3">
      <c r="A55" s="21" t="s">
        <v>9</v>
      </c>
      <c r="B55" s="35" t="s">
        <v>76</v>
      </c>
      <c r="C55" s="18"/>
      <c r="D55" s="19"/>
    </row>
    <row r="56" spans="1:4" x14ac:dyDescent="0.25">
      <c r="A56" s="12"/>
      <c r="B56" s="10"/>
      <c r="C56" s="10"/>
    </row>
  </sheetData>
  <mergeCells count="1">
    <mergeCell ref="F13:F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63"/>
  <sheetViews>
    <sheetView zoomScale="85" zoomScaleNormal="85" workbookViewId="0">
      <selection activeCell="F19" sqref="F19"/>
    </sheetView>
  </sheetViews>
  <sheetFormatPr defaultColWidth="11.5703125" defaultRowHeight="15" x14ac:dyDescent="0.25"/>
  <cols>
    <col min="1" max="1" width="13.85546875" style="5" customWidth="1"/>
    <col min="2" max="2" width="55.5703125" style="11" customWidth="1"/>
    <col min="3" max="3" width="80.5703125" style="11" customWidth="1"/>
    <col min="4" max="4" width="10" style="11" customWidth="1"/>
    <col min="6" max="6" width="27.5703125" customWidth="1"/>
    <col min="7"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32.25" thickBot="1" x14ac:dyDescent="0.3">
      <c r="A4" s="8" t="s">
        <v>3</v>
      </c>
      <c r="B4" s="9" t="s">
        <v>4</v>
      </c>
      <c r="C4" s="10"/>
    </row>
    <row r="5" spans="1:19" ht="15.75" thickBot="1" x14ac:dyDescent="0.3">
      <c r="A5" s="12"/>
      <c r="B5" s="13"/>
      <c r="C5" s="14"/>
      <c r="D5" s="15"/>
    </row>
    <row r="6" spans="1:19" ht="15.75" thickBot="1" x14ac:dyDescent="0.3">
      <c r="A6" s="16"/>
      <c r="B6" s="17" t="s">
        <v>5</v>
      </c>
      <c r="C6" s="156" t="s">
        <v>243</v>
      </c>
      <c r="D6" s="19"/>
    </row>
    <row r="7" spans="1:19" ht="30.75" thickBot="1" x14ac:dyDescent="0.3">
      <c r="A7" s="20" t="s">
        <v>6</v>
      </c>
      <c r="B7" s="17" t="s">
        <v>7</v>
      </c>
      <c r="C7" s="18" t="s">
        <v>245</v>
      </c>
      <c r="D7" s="19"/>
    </row>
    <row r="8" spans="1:19" ht="75.75" thickBot="1" x14ac:dyDescent="0.3">
      <c r="A8" s="20" t="s">
        <v>6</v>
      </c>
      <c r="B8" s="17" t="s">
        <v>8</v>
      </c>
      <c r="C8" s="84" t="s">
        <v>244</v>
      </c>
      <c r="D8" s="19"/>
    </row>
    <row r="9" spans="1:19" ht="32.25" thickBot="1" x14ac:dyDescent="0.3">
      <c r="A9" s="21" t="s">
        <v>9</v>
      </c>
      <c r="B9" s="17" t="s">
        <v>10</v>
      </c>
      <c r="C9" s="18" t="s">
        <v>246</v>
      </c>
      <c r="D9" s="19"/>
      <c r="E9" s="138"/>
    </row>
    <row r="10" spans="1:19" ht="90.75" thickBot="1" x14ac:dyDescent="0.3">
      <c r="A10" s="8"/>
      <c r="B10" s="17" t="s">
        <v>11</v>
      </c>
      <c r="C10" s="18" t="s">
        <v>347</v>
      </c>
      <c r="D10" s="19"/>
      <c r="E10" s="138"/>
    </row>
    <row r="11" spans="1:19" ht="16.5" thickBot="1" x14ac:dyDescent="0.3">
      <c r="A11" s="8" t="s">
        <v>12</v>
      </c>
      <c r="B11" s="9" t="s">
        <v>13</v>
      </c>
      <c r="C11" s="10"/>
    </row>
    <row r="12" spans="1:19" ht="15.75" thickBot="1" x14ac:dyDescent="0.3">
      <c r="A12" s="12"/>
      <c r="B12" s="13"/>
      <c r="C12" s="14"/>
      <c r="D12" s="15"/>
    </row>
    <row r="13" spans="1:19" ht="15.75" thickBot="1" x14ac:dyDescent="0.3">
      <c r="A13" s="12"/>
      <c r="B13" s="17" t="s">
        <v>14</v>
      </c>
      <c r="C13" s="91">
        <f>S15</f>
        <v>469.26883116280794</v>
      </c>
      <c r="D13" s="22"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5.75" thickBot="1" x14ac:dyDescent="0.3">
      <c r="A14" s="12"/>
      <c r="B14" s="17" t="s">
        <v>16</v>
      </c>
      <c r="C14" s="91">
        <f>R15</f>
        <v>8.5321605665965077</v>
      </c>
      <c r="D14" s="24" t="s">
        <v>17</v>
      </c>
      <c r="F14" s="165" t="s">
        <v>142</v>
      </c>
      <c r="G14" s="18" t="s">
        <v>140</v>
      </c>
      <c r="H14" s="89">
        <f>'[1]Eksisterende byg., BR-krav mv.'!$B$39</f>
        <v>0.35722449860226269</v>
      </c>
      <c r="I14" s="89">
        <f>'[1]Eksisterende byg., BR-krav mv.'!$C$40</f>
        <v>0.35722449860226269</v>
      </c>
      <c r="J14" s="89">
        <f>'[1]Eksisterende byg., BR-krav mv.'!$D$40</f>
        <v>0.35722449860226269</v>
      </c>
      <c r="K14" s="89">
        <f>'[1]Eksisterende byg., BR-krav mv.'!$E$40</f>
        <v>0.35722449860226269</v>
      </c>
      <c r="L14" s="89">
        <f>'[1]Eksisterende byg., BR-krav mv.'!$F$40</f>
        <v>0.35722449860226269</v>
      </c>
      <c r="M14" s="89">
        <f>'[1]Eksisterende byg., BR-krav mv.'!$G$40</f>
        <v>0.35722449860226269</v>
      </c>
      <c r="N14" s="89">
        <f>'[1]Eksisterende byg., BR-krav mv.'!$H$40</f>
        <v>0.35722449860226269</v>
      </c>
      <c r="O14" s="89">
        <f>'[1]Eksisterende byg., BR-krav mv.'!$I$40</f>
        <v>0.35722449860226269</v>
      </c>
      <c r="P14" s="89">
        <f>'[1]Eksisterende byg., BR-krav mv.'!$J$40</f>
        <v>0.35722449860226269</v>
      </c>
      <c r="Q14" s="89">
        <f>'[1]Eksisterende byg., BR-krav mv.'!$K$40</f>
        <v>0.35722449860226269</v>
      </c>
      <c r="R14" s="89">
        <f>SUM(H14:Q14)/10</f>
        <v>0.35722449860226263</v>
      </c>
      <c r="S14" s="95">
        <f>'[1]Eksisterende byg., BR-krav mv.'!$L$39</f>
        <v>19.647347423124444</v>
      </c>
    </row>
    <row r="15" spans="1:19" ht="30.75" thickBot="1" x14ac:dyDescent="0.3">
      <c r="A15" s="12"/>
      <c r="B15" s="17" t="s">
        <v>18</v>
      </c>
      <c r="C15" s="122"/>
      <c r="D15" s="19"/>
      <c r="F15" s="166"/>
      <c r="G15" s="88" t="s">
        <v>141</v>
      </c>
      <c r="H15" s="90">
        <f>(H14/41.868)*1000</f>
        <v>8.5321605665965095</v>
      </c>
      <c r="I15" s="90">
        <f t="shared" ref="I15:S15" si="0">(I14/41.868)*1000</f>
        <v>8.5321605665965095</v>
      </c>
      <c r="J15" s="90">
        <f t="shared" si="0"/>
        <v>8.5321605665965095</v>
      </c>
      <c r="K15" s="90">
        <f t="shared" si="0"/>
        <v>8.5321605665965095</v>
      </c>
      <c r="L15" s="90">
        <f t="shared" si="0"/>
        <v>8.5321605665965095</v>
      </c>
      <c r="M15" s="90">
        <f t="shared" si="0"/>
        <v>8.5321605665965095</v>
      </c>
      <c r="N15" s="90">
        <f t="shared" si="0"/>
        <v>8.5321605665965095</v>
      </c>
      <c r="O15" s="90">
        <f t="shared" si="0"/>
        <v>8.5321605665965095</v>
      </c>
      <c r="P15" s="90">
        <f t="shared" si="0"/>
        <v>8.5321605665965095</v>
      </c>
      <c r="Q15" s="90">
        <f>(Q14/41.868)*1000</f>
        <v>8.5321605665965095</v>
      </c>
      <c r="R15" s="90">
        <f t="shared" si="0"/>
        <v>8.5321605665965077</v>
      </c>
      <c r="S15" s="90">
        <f t="shared" si="0"/>
        <v>469.26883116280794</v>
      </c>
    </row>
    <row r="16" spans="1:19" ht="32.25" thickBot="1" x14ac:dyDescent="0.3">
      <c r="A16" s="21" t="s">
        <v>9</v>
      </c>
      <c r="B16" s="17" t="s">
        <v>19</v>
      </c>
      <c r="C16" s="18"/>
      <c r="D16" s="19"/>
    </row>
    <row r="17" spans="1:6" ht="32.25" thickBot="1" x14ac:dyDescent="0.3">
      <c r="A17" s="8" t="s">
        <v>20</v>
      </c>
      <c r="B17" s="9" t="s">
        <v>21</v>
      </c>
      <c r="C17" s="10"/>
    </row>
    <row r="18" spans="1:6" ht="15.75" thickBot="1" x14ac:dyDescent="0.3">
      <c r="A18" s="20"/>
      <c r="B18" s="13"/>
      <c r="C18" s="14"/>
      <c r="D18" s="15"/>
    </row>
    <row r="19" spans="1:6" ht="45.75" thickBot="1" x14ac:dyDescent="0.3">
      <c r="A19" s="20" t="s">
        <v>22</v>
      </c>
      <c r="B19" s="17" t="s">
        <v>23</v>
      </c>
      <c r="C19" s="18" t="s">
        <v>247</v>
      </c>
      <c r="D19" s="19"/>
      <c r="E19" s="138"/>
      <c r="F19" s="72"/>
    </row>
    <row r="20" spans="1:6" ht="15.75" thickBot="1" x14ac:dyDescent="0.3">
      <c r="A20" s="20" t="s">
        <v>24</v>
      </c>
      <c r="B20" s="26" t="s">
        <v>25</v>
      </c>
      <c r="C20" s="18" t="s">
        <v>336</v>
      </c>
      <c r="D20" s="19"/>
      <c r="F20" s="72"/>
    </row>
    <row r="21" spans="1:6" ht="45.75" thickBot="1" x14ac:dyDescent="0.3">
      <c r="A21" s="20" t="s">
        <v>26</v>
      </c>
      <c r="B21" s="17" t="s">
        <v>27</v>
      </c>
      <c r="C21" s="18" t="s">
        <v>248</v>
      </c>
      <c r="D21" s="19"/>
      <c r="F21" s="72"/>
    </row>
    <row r="22" spans="1:6" ht="30.75" thickBot="1" x14ac:dyDescent="0.3">
      <c r="A22" s="20" t="s">
        <v>28</v>
      </c>
      <c r="B22" s="17" t="s">
        <v>29</v>
      </c>
      <c r="C22" s="18"/>
      <c r="D22" s="19"/>
      <c r="F22" s="72"/>
    </row>
    <row r="23" spans="1:6" ht="15.75" thickBot="1" x14ac:dyDescent="0.3">
      <c r="A23" s="12"/>
      <c r="B23" s="17"/>
      <c r="C23" s="27"/>
      <c r="D23" s="19"/>
    </row>
    <row r="24" spans="1:6" ht="18.75" x14ac:dyDescent="0.25">
      <c r="A24" s="28" t="s">
        <v>30</v>
      </c>
      <c r="B24" s="29" t="s">
        <v>31</v>
      </c>
      <c r="C24" s="30"/>
      <c r="D24" s="31"/>
    </row>
    <row r="25" spans="1:6" ht="16.5" thickBot="1" x14ac:dyDescent="0.3">
      <c r="A25" s="8" t="s">
        <v>32</v>
      </c>
      <c r="B25" s="9" t="s">
        <v>33</v>
      </c>
      <c r="C25" s="10"/>
    </row>
    <row r="26" spans="1:6" ht="15.75" thickBot="1" x14ac:dyDescent="0.3">
      <c r="A26" s="12"/>
      <c r="B26" s="13"/>
      <c r="C26" s="14"/>
      <c r="D26" s="15"/>
    </row>
    <row r="27" spans="1:6" ht="120.75" thickBot="1" x14ac:dyDescent="0.3">
      <c r="A27" s="20" t="s">
        <v>34</v>
      </c>
      <c r="B27" s="17" t="s">
        <v>35</v>
      </c>
      <c r="C27" s="85" t="s">
        <v>249</v>
      </c>
      <c r="D27" s="19"/>
      <c r="E27" s="135"/>
    </row>
    <row r="28" spans="1:6" ht="30.75" thickBot="1" x14ac:dyDescent="0.3">
      <c r="A28" s="20" t="s">
        <v>36</v>
      </c>
      <c r="B28" s="17" t="s">
        <v>37</v>
      </c>
      <c r="C28" s="18" t="s">
        <v>217</v>
      </c>
      <c r="D28" s="19"/>
    </row>
    <row r="29" spans="1:6" ht="45.75" thickBot="1" x14ac:dyDescent="0.3">
      <c r="A29" s="20" t="s">
        <v>38</v>
      </c>
      <c r="B29" s="32" t="s">
        <v>39</v>
      </c>
      <c r="C29" s="85" t="s">
        <v>250</v>
      </c>
      <c r="D29" s="19"/>
    </row>
    <row r="30" spans="1:6" ht="30.75" thickBot="1" x14ac:dyDescent="0.3">
      <c r="A30" s="12"/>
      <c r="B30" s="17" t="s">
        <v>40</v>
      </c>
      <c r="C30" s="18"/>
      <c r="D30" s="19"/>
    </row>
    <row r="31" spans="1:6" ht="45.75" thickBot="1" x14ac:dyDescent="0.3">
      <c r="A31" s="21" t="s">
        <v>9</v>
      </c>
      <c r="B31" s="17" t="s">
        <v>41</v>
      </c>
      <c r="C31" s="18"/>
      <c r="D31" s="19"/>
    </row>
    <row r="32" spans="1:6" ht="16.5" thickBot="1" x14ac:dyDescent="0.3">
      <c r="A32" s="8" t="s">
        <v>42</v>
      </c>
      <c r="B32" s="9" t="s">
        <v>43</v>
      </c>
      <c r="C32" s="10"/>
    </row>
    <row r="33" spans="1:5" ht="15.75" thickBot="1" x14ac:dyDescent="0.3">
      <c r="A33" s="12"/>
      <c r="B33" s="13"/>
      <c r="C33" s="14"/>
      <c r="D33" s="15"/>
    </row>
    <row r="34" spans="1:5" ht="75.75" thickBot="1" x14ac:dyDescent="0.3">
      <c r="A34" s="12"/>
      <c r="B34" s="17" t="s">
        <v>44</v>
      </c>
      <c r="C34" s="18" t="s">
        <v>251</v>
      </c>
      <c r="D34" s="19"/>
    </row>
    <row r="35" spans="1:5" ht="45.75" thickBot="1" x14ac:dyDescent="0.3">
      <c r="A35" s="12"/>
      <c r="B35" s="33" t="s">
        <v>45</v>
      </c>
      <c r="C35" s="18" t="s">
        <v>252</v>
      </c>
      <c r="D35" s="19"/>
    </row>
    <row r="36" spans="1:5" ht="30.75" thickBot="1" x14ac:dyDescent="0.3">
      <c r="A36" s="12"/>
      <c r="B36" s="33" t="s">
        <v>46</v>
      </c>
      <c r="C36" s="18" t="s">
        <v>202</v>
      </c>
      <c r="D36" s="19"/>
    </row>
    <row r="37" spans="1:5" ht="30.75" thickBot="1" x14ac:dyDescent="0.3">
      <c r="A37" s="12"/>
      <c r="B37" s="33" t="s">
        <v>47</v>
      </c>
      <c r="C37" s="18" t="s">
        <v>253</v>
      </c>
      <c r="D37" s="19"/>
    </row>
    <row r="38" spans="1:5" ht="16.5" thickBot="1" x14ac:dyDescent="0.3">
      <c r="A38" s="8" t="s">
        <v>48</v>
      </c>
      <c r="B38" s="9" t="s">
        <v>49</v>
      </c>
      <c r="C38" s="10"/>
    </row>
    <row r="39" spans="1:5" ht="15.75" thickBot="1" x14ac:dyDescent="0.3">
      <c r="A39" s="12"/>
      <c r="B39" s="13"/>
      <c r="C39" s="14"/>
      <c r="D39" s="15"/>
    </row>
    <row r="40" spans="1:5" ht="30.75" thickBot="1" x14ac:dyDescent="0.3">
      <c r="A40" s="12"/>
      <c r="B40" s="17" t="s">
        <v>50</v>
      </c>
      <c r="C40" s="18" t="s">
        <v>202</v>
      </c>
      <c r="D40" s="19"/>
      <c r="E40" s="135"/>
    </row>
    <row r="41" spans="1:5" ht="165.75" thickBot="1" x14ac:dyDescent="0.3">
      <c r="A41" s="12"/>
      <c r="B41" s="17" t="s">
        <v>51</v>
      </c>
      <c r="C41" s="18" t="s">
        <v>254</v>
      </c>
      <c r="D41" s="19"/>
    </row>
    <row r="42" spans="1:5" ht="45.75" thickBot="1" x14ac:dyDescent="0.3">
      <c r="A42" s="12"/>
      <c r="B42" s="17" t="s">
        <v>52</v>
      </c>
      <c r="C42" s="18" t="s">
        <v>202</v>
      </c>
      <c r="D42" s="19"/>
    </row>
    <row r="43" spans="1:5" ht="16.5" thickBot="1" x14ac:dyDescent="0.3">
      <c r="A43" s="8" t="s">
        <v>53</v>
      </c>
      <c r="B43" s="9" t="s">
        <v>54</v>
      </c>
      <c r="C43" s="10"/>
    </row>
    <row r="44" spans="1:5" ht="15.75" thickBot="1" x14ac:dyDescent="0.3">
      <c r="A44" s="12"/>
      <c r="B44" s="13"/>
      <c r="C44" s="14"/>
      <c r="D44" s="15"/>
    </row>
    <row r="45" spans="1:5" ht="30.75" thickBot="1" x14ac:dyDescent="0.3">
      <c r="A45" s="12"/>
      <c r="B45" s="34" t="s">
        <v>55</v>
      </c>
      <c r="C45" s="18" t="s">
        <v>252</v>
      </c>
      <c r="D45" s="19"/>
    </row>
    <row r="46" spans="1:5" ht="30.75" thickBot="1" x14ac:dyDescent="0.3">
      <c r="A46" s="12"/>
      <c r="B46" s="35" t="s">
        <v>56</v>
      </c>
      <c r="C46" s="18" t="s">
        <v>202</v>
      </c>
      <c r="D46" s="19"/>
    </row>
    <row r="47" spans="1:5" x14ac:dyDescent="0.25">
      <c r="A47" s="12"/>
      <c r="B47" s="36"/>
      <c r="C47" s="37"/>
      <c r="D47" s="19"/>
    </row>
    <row r="48" spans="1:5" ht="19.5" thickBot="1" x14ac:dyDescent="0.3">
      <c r="A48" s="28" t="s">
        <v>57</v>
      </c>
      <c r="B48" s="38" t="s">
        <v>58</v>
      </c>
      <c r="C48" s="39"/>
      <c r="D48" s="40"/>
    </row>
    <row r="49" spans="1:4" ht="15.75" thickBot="1" x14ac:dyDescent="0.3">
      <c r="A49" s="12"/>
      <c r="B49" s="13"/>
      <c r="C49" s="14"/>
      <c r="D49" s="15"/>
    </row>
    <row r="50" spans="1:4" ht="45.75" thickBot="1" x14ac:dyDescent="0.3">
      <c r="A50" s="20" t="s">
        <v>59</v>
      </c>
      <c r="B50" s="41" t="s">
        <v>60</v>
      </c>
      <c r="C50" s="18" t="s">
        <v>255</v>
      </c>
      <c r="D50" s="19"/>
    </row>
    <row r="51" spans="1:4" ht="15.75" thickBot="1" x14ac:dyDescent="0.3">
      <c r="A51" s="20" t="s">
        <v>61</v>
      </c>
      <c r="B51" s="34" t="s">
        <v>62</v>
      </c>
      <c r="C51" s="18" t="s">
        <v>210</v>
      </c>
      <c r="D51" s="19"/>
    </row>
    <row r="52" spans="1:4" ht="30.75" thickBot="1" x14ac:dyDescent="0.3">
      <c r="A52" s="20" t="s">
        <v>63</v>
      </c>
      <c r="B52" s="34" t="s">
        <v>64</v>
      </c>
      <c r="C52" s="18" t="s">
        <v>202</v>
      </c>
      <c r="D52" s="19"/>
    </row>
    <row r="53" spans="1:4" ht="30.75" thickBot="1" x14ac:dyDescent="0.3">
      <c r="A53" s="20" t="s">
        <v>65</v>
      </c>
      <c r="B53" s="32" t="s">
        <v>66</v>
      </c>
      <c r="C53" s="18" t="s">
        <v>256</v>
      </c>
      <c r="D53" s="19"/>
    </row>
    <row r="54" spans="1:4" ht="30.75" thickBot="1" x14ac:dyDescent="0.3">
      <c r="A54" s="20" t="s">
        <v>67</v>
      </c>
      <c r="B54" s="32" t="s">
        <v>68</v>
      </c>
      <c r="C54" s="18"/>
      <c r="D54" s="19"/>
    </row>
    <row r="55" spans="1:4" ht="45.75" thickBot="1" x14ac:dyDescent="0.3">
      <c r="A55" s="20" t="s">
        <v>69</v>
      </c>
      <c r="B55" s="34" t="s">
        <v>70</v>
      </c>
      <c r="C55" s="18" t="s">
        <v>252</v>
      </c>
      <c r="D55" s="19"/>
    </row>
    <row r="56" spans="1:4" ht="30.75" thickBot="1" x14ac:dyDescent="0.3">
      <c r="A56" s="20" t="s">
        <v>71</v>
      </c>
      <c r="B56" s="35" t="s">
        <v>72</v>
      </c>
      <c r="C56" s="18"/>
      <c r="D56" s="19"/>
    </row>
    <row r="57" spans="1:4" ht="16.5" thickBot="1" x14ac:dyDescent="0.3">
      <c r="A57" s="12"/>
      <c r="B57" s="9" t="s">
        <v>73</v>
      </c>
      <c r="C57" s="10"/>
    </row>
    <row r="58" spans="1:4" ht="15.75" thickBot="1" x14ac:dyDescent="0.3">
      <c r="A58" s="12"/>
      <c r="B58" s="13"/>
      <c r="C58" s="14"/>
      <c r="D58" s="15"/>
    </row>
    <row r="59" spans="1:4" ht="45.75" thickBot="1" x14ac:dyDescent="0.3">
      <c r="A59" s="21" t="s">
        <v>9</v>
      </c>
      <c r="B59" s="35" t="s">
        <v>74</v>
      </c>
      <c r="C59" s="18"/>
      <c r="D59" s="19"/>
    </row>
    <row r="60" spans="1:4" ht="16.5" thickBot="1" x14ac:dyDescent="0.3">
      <c r="A60" s="12"/>
      <c r="B60" s="9" t="s">
        <v>75</v>
      </c>
      <c r="C60" s="10"/>
    </row>
    <row r="61" spans="1:4" ht="15.75" thickBot="1" x14ac:dyDescent="0.3">
      <c r="A61" s="12"/>
      <c r="B61" s="13"/>
      <c r="C61" s="14"/>
      <c r="D61" s="15"/>
    </row>
    <row r="62" spans="1:4" ht="32.25" thickBot="1" x14ac:dyDescent="0.3">
      <c r="A62" s="21" t="s">
        <v>9</v>
      </c>
      <c r="B62" s="35" t="s">
        <v>76</v>
      </c>
      <c r="C62" s="18"/>
      <c r="D62" s="19"/>
    </row>
    <row r="63" spans="1:4" x14ac:dyDescent="0.25">
      <c r="A63" s="12"/>
      <c r="B63" s="10"/>
      <c r="C63" s="10"/>
    </row>
  </sheetData>
  <mergeCells count="1">
    <mergeCell ref="F14:F1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8"/>
  <sheetViews>
    <sheetView zoomScale="90" zoomScaleNormal="90" workbookViewId="0">
      <selection activeCell="G4" sqref="G4"/>
    </sheetView>
  </sheetViews>
  <sheetFormatPr defaultColWidth="11.5703125" defaultRowHeight="15" x14ac:dyDescent="0.25"/>
  <cols>
    <col min="1" max="1" width="34.5703125" bestFit="1" customWidth="1"/>
    <col min="2" max="2" width="39.5703125" customWidth="1"/>
    <col min="3" max="3" width="18.42578125" customWidth="1"/>
    <col min="4" max="4" width="44.42578125" customWidth="1"/>
    <col min="5" max="5" width="56.5703125" bestFit="1" customWidth="1"/>
    <col min="6" max="6" width="21.42578125" customWidth="1"/>
  </cols>
  <sheetData>
    <row r="1" spans="1:5" ht="150" x14ac:dyDescent="0.3">
      <c r="A1" s="70" t="s">
        <v>132</v>
      </c>
      <c r="B1" s="68"/>
      <c r="C1" s="68"/>
      <c r="D1" s="68"/>
      <c r="E1" s="68"/>
    </row>
    <row r="2" spans="1:5" ht="18.75" x14ac:dyDescent="0.3">
      <c r="A2" s="71" t="s">
        <v>133</v>
      </c>
      <c r="B2" s="68"/>
      <c r="C2" s="68"/>
      <c r="D2" s="68"/>
      <c r="E2" s="68"/>
    </row>
    <row r="3" spans="1:5" ht="31.5" x14ac:dyDescent="0.25">
      <c r="A3" s="126" t="s">
        <v>134</v>
      </c>
      <c r="B3" s="127" t="s">
        <v>135</v>
      </c>
      <c r="C3" s="127" t="s">
        <v>136</v>
      </c>
      <c r="D3" s="127" t="s">
        <v>137</v>
      </c>
      <c r="E3" s="127" t="s">
        <v>138</v>
      </c>
    </row>
    <row r="4" spans="1:5" ht="60" x14ac:dyDescent="0.25">
      <c r="A4" s="128" t="s">
        <v>306</v>
      </c>
      <c r="B4" s="128" t="s">
        <v>302</v>
      </c>
      <c r="C4" s="125" t="s">
        <v>303</v>
      </c>
      <c r="D4" s="125" t="s">
        <v>304</v>
      </c>
      <c r="E4" s="128" t="s">
        <v>305</v>
      </c>
    </row>
    <row r="5" spans="1:5" ht="45" x14ac:dyDescent="0.25">
      <c r="A5" s="129" t="s">
        <v>380</v>
      </c>
      <c r="B5" s="125" t="s">
        <v>171</v>
      </c>
      <c r="C5" s="125" t="s">
        <v>303</v>
      </c>
      <c r="D5" s="125" t="s">
        <v>304</v>
      </c>
      <c r="E5" s="128" t="s">
        <v>308</v>
      </c>
    </row>
    <row r="6" spans="1:5" ht="90" x14ac:dyDescent="0.25">
      <c r="A6" s="121" t="s">
        <v>309</v>
      </c>
      <c r="B6" s="125" t="s">
        <v>171</v>
      </c>
      <c r="C6" s="125" t="s">
        <v>312</v>
      </c>
      <c r="D6" s="125" t="s">
        <v>304</v>
      </c>
      <c r="E6" s="128" t="s">
        <v>310</v>
      </c>
    </row>
    <row r="7" spans="1:5" ht="90" x14ac:dyDescent="0.25">
      <c r="A7" s="128" t="s">
        <v>311</v>
      </c>
      <c r="B7" s="125" t="s">
        <v>171</v>
      </c>
      <c r="C7" s="125" t="s">
        <v>313</v>
      </c>
      <c r="D7" s="125" t="s">
        <v>304</v>
      </c>
      <c r="E7" s="128" t="s">
        <v>314</v>
      </c>
    </row>
    <row r="8" spans="1:5" ht="45" x14ac:dyDescent="0.25">
      <c r="A8" s="129" t="s">
        <v>315</v>
      </c>
      <c r="B8" s="125" t="s">
        <v>316</v>
      </c>
      <c r="C8" s="125" t="s">
        <v>317</v>
      </c>
      <c r="D8" s="125" t="s">
        <v>304</v>
      </c>
      <c r="E8" s="128" t="s">
        <v>314</v>
      </c>
    </row>
    <row r="9" spans="1:5" ht="45" x14ac:dyDescent="0.25">
      <c r="A9" s="130" t="s">
        <v>318</v>
      </c>
      <c r="B9" s="125" t="s">
        <v>319</v>
      </c>
      <c r="C9" s="125" t="s">
        <v>175</v>
      </c>
      <c r="D9" s="125" t="s">
        <v>175</v>
      </c>
      <c r="E9" s="128" t="s">
        <v>325</v>
      </c>
    </row>
    <row r="10" spans="1:5" ht="30" x14ac:dyDescent="0.25">
      <c r="A10" s="121" t="s">
        <v>228</v>
      </c>
      <c r="B10" s="148" t="s">
        <v>320</v>
      </c>
      <c r="C10" s="125" t="s">
        <v>303</v>
      </c>
      <c r="D10" s="125" t="s">
        <v>304</v>
      </c>
      <c r="E10" s="128" t="s">
        <v>321</v>
      </c>
    </row>
    <row r="11" spans="1:5" ht="45" x14ac:dyDescent="0.25">
      <c r="A11" s="128" t="s">
        <v>322</v>
      </c>
      <c r="B11" s="125" t="s">
        <v>171</v>
      </c>
      <c r="C11" s="125" t="s">
        <v>303</v>
      </c>
      <c r="D11" s="125" t="s">
        <v>304</v>
      </c>
      <c r="E11" s="128" t="s">
        <v>321</v>
      </c>
    </row>
    <row r="12" spans="1:5" ht="60" x14ac:dyDescent="0.25">
      <c r="A12" s="132" t="s">
        <v>323</v>
      </c>
      <c r="B12" s="125" t="s">
        <v>324</v>
      </c>
      <c r="C12" s="125" t="s">
        <v>175</v>
      </c>
      <c r="D12" s="125" t="s">
        <v>175</v>
      </c>
      <c r="E12" s="128" t="s">
        <v>325</v>
      </c>
    </row>
    <row r="13" spans="1:5" ht="30" x14ac:dyDescent="0.25">
      <c r="A13" s="131" t="s">
        <v>381</v>
      </c>
      <c r="B13" s="125" t="s">
        <v>326</v>
      </c>
      <c r="C13" s="125" t="s">
        <v>175</v>
      </c>
      <c r="D13" s="125" t="s">
        <v>175</v>
      </c>
      <c r="E13" s="128" t="s">
        <v>325</v>
      </c>
    </row>
    <row r="14" spans="1:5" ht="45" x14ac:dyDescent="0.25">
      <c r="A14" s="128" t="s">
        <v>327</v>
      </c>
      <c r="B14" s="125" t="s">
        <v>328</v>
      </c>
      <c r="C14" s="125" t="s">
        <v>303</v>
      </c>
      <c r="D14" s="125" t="s">
        <v>304</v>
      </c>
      <c r="E14" s="125" t="s">
        <v>329</v>
      </c>
    </row>
    <row r="15" spans="1:5" ht="30" x14ac:dyDescent="0.25">
      <c r="A15" s="131" t="s">
        <v>382</v>
      </c>
      <c r="B15" s="125" t="s">
        <v>383</v>
      </c>
      <c r="C15" s="125" t="s">
        <v>175</v>
      </c>
      <c r="D15" s="125" t="s">
        <v>175</v>
      </c>
      <c r="E15" s="128" t="s">
        <v>325</v>
      </c>
    </row>
    <row r="16" spans="1:5" ht="30" x14ac:dyDescent="0.25">
      <c r="A16" s="131" t="s">
        <v>384</v>
      </c>
      <c r="B16" s="125" t="s">
        <v>326</v>
      </c>
      <c r="C16" s="125" t="s">
        <v>175</v>
      </c>
      <c r="D16" s="125" t="s">
        <v>175</v>
      </c>
      <c r="E16" s="128" t="s">
        <v>325</v>
      </c>
    </row>
    <row r="17" spans="1:5" ht="30" x14ac:dyDescent="0.25">
      <c r="A17" s="131" t="s">
        <v>385</v>
      </c>
      <c r="B17" s="125" t="s">
        <v>326</v>
      </c>
      <c r="C17" s="125" t="s">
        <v>175</v>
      </c>
      <c r="D17" s="125" t="s">
        <v>175</v>
      </c>
      <c r="E17" s="128" t="s">
        <v>325</v>
      </c>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5"/>
      <c r="B21" s="25"/>
      <c r="C21" s="25"/>
      <c r="D21" s="25"/>
      <c r="E21" s="25"/>
    </row>
    <row r="22" spans="1:5" x14ac:dyDescent="0.25">
      <c r="A22" s="25"/>
      <c r="B22" s="25"/>
      <c r="C22" s="25"/>
      <c r="D22" s="25"/>
      <c r="E22" s="25"/>
    </row>
    <row r="23" spans="1:5" x14ac:dyDescent="0.25">
      <c r="A23" s="25"/>
      <c r="B23" s="25"/>
      <c r="C23" s="25"/>
      <c r="D23" s="25"/>
      <c r="E23" s="25"/>
    </row>
    <row r="24" spans="1:5" x14ac:dyDescent="0.25">
      <c r="A24" s="25"/>
      <c r="B24" s="25"/>
      <c r="C24" s="25"/>
      <c r="D24" s="25"/>
      <c r="E24" s="25"/>
    </row>
    <row r="25" spans="1:5" x14ac:dyDescent="0.25">
      <c r="A25" s="25"/>
      <c r="B25" s="25"/>
      <c r="C25" s="25"/>
      <c r="D25" s="25"/>
      <c r="E25" s="25"/>
    </row>
    <row r="26" spans="1:5" x14ac:dyDescent="0.25">
      <c r="A26" s="25"/>
      <c r="B26" s="25"/>
      <c r="C26" s="25"/>
      <c r="D26" s="25"/>
      <c r="E26" s="25"/>
    </row>
    <row r="27" spans="1:5" x14ac:dyDescent="0.25">
      <c r="A27" s="25"/>
      <c r="B27" s="25"/>
      <c r="C27" s="25"/>
      <c r="D27" s="25"/>
      <c r="E27" s="25"/>
    </row>
    <row r="28" spans="1:5" x14ac:dyDescent="0.25">
      <c r="A28" s="25"/>
      <c r="B28" s="25"/>
      <c r="C28" s="25"/>
      <c r="D28" s="25"/>
      <c r="E28" s="2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3"/>
  <sheetViews>
    <sheetView zoomScale="85" zoomScaleNormal="85" workbookViewId="0">
      <selection activeCell="L9" sqref="L9"/>
    </sheetView>
  </sheetViews>
  <sheetFormatPr defaultColWidth="11.5703125" defaultRowHeight="15" x14ac:dyDescent="0.25"/>
  <cols>
    <col min="1" max="1" width="13.85546875" style="5" customWidth="1"/>
    <col min="2" max="2" width="55.5703125" style="11" customWidth="1"/>
    <col min="3" max="3" width="80.5703125" style="11" customWidth="1"/>
    <col min="4" max="4" width="10" style="11" customWidth="1"/>
    <col min="6" max="6" width="27.5703125" customWidth="1"/>
    <col min="7"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32.25" thickBot="1" x14ac:dyDescent="0.3">
      <c r="A4" s="8" t="s">
        <v>3</v>
      </c>
      <c r="B4" s="9" t="s">
        <v>4</v>
      </c>
      <c r="C4" s="10"/>
    </row>
    <row r="5" spans="1:19" ht="15.75" thickBot="1" x14ac:dyDescent="0.3">
      <c r="A5" s="12"/>
      <c r="B5" s="13"/>
      <c r="C5" s="14"/>
      <c r="D5" s="153"/>
    </row>
    <row r="6" spans="1:19" ht="15.75" thickBot="1" x14ac:dyDescent="0.3">
      <c r="A6" s="16"/>
      <c r="B6" s="17" t="s">
        <v>5</v>
      </c>
      <c r="C6" s="152" t="s">
        <v>337</v>
      </c>
      <c r="D6" s="154"/>
    </row>
    <row r="7" spans="1:19" ht="15.75" thickBot="1" x14ac:dyDescent="0.3">
      <c r="A7" s="20" t="s">
        <v>6</v>
      </c>
      <c r="B7" s="17" t="s">
        <v>7</v>
      </c>
      <c r="C7" s="73" t="s">
        <v>171</v>
      </c>
      <c r="D7" s="19"/>
    </row>
    <row r="8" spans="1:19" ht="143.25" customHeight="1" thickBot="1" x14ac:dyDescent="0.3">
      <c r="A8" s="20" t="s">
        <v>6</v>
      </c>
      <c r="B8" s="17" t="s">
        <v>8</v>
      </c>
      <c r="C8" s="136" t="s">
        <v>338</v>
      </c>
      <c r="D8" s="19"/>
      <c r="E8" s="123"/>
    </row>
    <row r="9" spans="1:19" ht="195.75" thickBot="1" x14ac:dyDescent="0.3">
      <c r="A9" s="21" t="s">
        <v>9</v>
      </c>
      <c r="B9" s="17" t="s">
        <v>10</v>
      </c>
      <c r="C9" s="18" t="s">
        <v>388</v>
      </c>
      <c r="D9" s="19"/>
      <c r="E9" s="146"/>
    </row>
    <row r="10" spans="1:19" ht="30.75" thickBot="1" x14ac:dyDescent="0.3">
      <c r="A10" s="8"/>
      <c r="B10" s="17" t="s">
        <v>11</v>
      </c>
      <c r="C10" s="73" t="s">
        <v>339</v>
      </c>
      <c r="D10" s="19"/>
      <c r="E10" s="138"/>
    </row>
    <row r="11" spans="1:19" ht="16.5" thickBot="1" x14ac:dyDescent="0.3">
      <c r="A11" s="8" t="s">
        <v>12</v>
      </c>
      <c r="B11" s="9" t="s">
        <v>13</v>
      </c>
      <c r="C11" s="10"/>
    </row>
    <row r="12" spans="1:19" ht="15.75" thickBot="1" x14ac:dyDescent="0.3">
      <c r="A12" s="12"/>
      <c r="B12" s="13"/>
      <c r="C12" s="14"/>
      <c r="D12" s="15"/>
    </row>
    <row r="13" spans="1:19" ht="15.75" thickBot="1" x14ac:dyDescent="0.3">
      <c r="A13" s="12"/>
      <c r="B13" s="17" t="s">
        <v>14</v>
      </c>
      <c r="C13" s="91">
        <f>S15</f>
        <v>87.003323940684055</v>
      </c>
      <c r="D13" s="22"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5.75" thickBot="1" x14ac:dyDescent="0.3">
      <c r="A14" s="12"/>
      <c r="B14" s="17" t="s">
        <v>16</v>
      </c>
      <c r="C14" s="89">
        <f>R15</f>
        <v>1.0905544683302826</v>
      </c>
      <c r="D14" s="24" t="s">
        <v>17</v>
      </c>
      <c r="F14" s="165" t="s">
        <v>142</v>
      </c>
      <c r="G14" s="18" t="s">
        <v>140</v>
      </c>
      <c r="H14" s="89">
        <f>'[2]Bygningspulje EE-andel'!$B$18</f>
        <v>0.10250260474772685</v>
      </c>
      <c r="I14" s="89">
        <f>'[2]Bygningspulje EE-andel'!$C$18</f>
        <v>0.11071490593706795</v>
      </c>
      <c r="J14" s="89">
        <f>'[2]Bygningspulje EE-andel'!$D$18</f>
        <v>5.729877181459244E-2</v>
      </c>
      <c r="K14" s="89">
        <f>'[2]Bygningspulje EE-andel'!$E$18</f>
        <v>9.086974329980009E-2</v>
      </c>
      <c r="L14" s="89">
        <f>'[2]Bygningspulje EE-andel'!$F$18</f>
        <v>5.0679993215663063E-2</v>
      </c>
      <c r="M14" s="89">
        <f>'[2]Bygningspulje EE-andel'!$G$18</f>
        <v>4.452732578567236E-2</v>
      </c>
      <c r="N14" s="89">
        <f>'[2]Bygningspulje EE-andel'!$H$18</f>
        <v>0</v>
      </c>
      <c r="O14" s="89">
        <f>'[2]Bygningspulje EE-andel'!$I$18</f>
        <v>0</v>
      </c>
      <c r="P14" s="89">
        <f>'[2]Bygningspulje EE-andel'!$J$18</f>
        <v>0</v>
      </c>
      <c r="Q14" s="89">
        <f>'[2]Bygningspulje EE-andel'!$K$18</f>
        <v>0</v>
      </c>
      <c r="R14" s="89">
        <f>SUM(H14:Q14)/10</f>
        <v>4.5659334480052279E-2</v>
      </c>
      <c r="S14" s="95">
        <f>'[2]Bygningspulje EE-andel'!$L$19</f>
        <v>3.6426551667485603</v>
      </c>
    </row>
    <row r="15" spans="1:19" ht="30.75" thickBot="1" x14ac:dyDescent="0.3">
      <c r="A15" s="12"/>
      <c r="B15" s="17" t="s">
        <v>18</v>
      </c>
      <c r="C15" s="18" t="s">
        <v>332</v>
      </c>
      <c r="D15" s="19"/>
      <c r="F15" s="166"/>
      <c r="G15" s="88" t="s">
        <v>141</v>
      </c>
      <c r="H15" s="90">
        <f>(H14/41.868)*1000</f>
        <v>2.4482326537624641</v>
      </c>
      <c r="I15" s="90">
        <f t="shared" ref="I15:R15" si="0">(I14/41.868)*1000</f>
        <v>2.6443800978567871</v>
      </c>
      <c r="J15" s="90">
        <f t="shared" si="0"/>
        <v>1.3685576529710624</v>
      </c>
      <c r="K15" s="90">
        <f t="shared" si="0"/>
        <v>2.1703865314751143</v>
      </c>
      <c r="L15" s="90">
        <f t="shared" si="0"/>
        <v>1.2104708420670456</v>
      </c>
      <c r="M15" s="90">
        <f t="shared" si="0"/>
        <v>1.0635169051703535</v>
      </c>
      <c r="N15" s="90">
        <f t="shared" si="0"/>
        <v>0</v>
      </c>
      <c r="O15" s="90">
        <f t="shared" si="0"/>
        <v>0</v>
      </c>
      <c r="P15" s="90">
        <f t="shared" si="0"/>
        <v>0</v>
      </c>
      <c r="Q15" s="90">
        <f t="shared" si="0"/>
        <v>0</v>
      </c>
      <c r="R15" s="90">
        <f t="shared" si="0"/>
        <v>1.0905544683302826</v>
      </c>
      <c r="S15" s="90">
        <f>(S14/41.868)*1000</f>
        <v>87.003323940684055</v>
      </c>
    </row>
    <row r="16" spans="1:19" ht="92.25" customHeight="1" thickBot="1" x14ac:dyDescent="0.3">
      <c r="A16" s="21" t="s">
        <v>9</v>
      </c>
      <c r="B16" s="17" t="s">
        <v>19</v>
      </c>
      <c r="C16" s="18"/>
      <c r="D16" s="19"/>
      <c r="G16" s="97"/>
      <c r="H16" s="97"/>
      <c r="I16" s="97"/>
      <c r="J16" s="97"/>
      <c r="K16" s="98"/>
      <c r="L16" s="98"/>
    </row>
    <row r="17" spans="1:6" ht="32.25" thickBot="1" x14ac:dyDescent="0.3">
      <c r="A17" s="8" t="s">
        <v>20</v>
      </c>
      <c r="B17" s="9" t="s">
        <v>21</v>
      </c>
      <c r="C17" s="10"/>
    </row>
    <row r="18" spans="1:6" ht="15.75" thickBot="1" x14ac:dyDescent="0.3">
      <c r="A18" s="20"/>
      <c r="B18" s="13"/>
      <c r="C18" s="14"/>
      <c r="D18" s="15"/>
    </row>
    <row r="19" spans="1:6" ht="45.75" thickBot="1" x14ac:dyDescent="0.3">
      <c r="A19" s="20" t="s">
        <v>22</v>
      </c>
      <c r="B19" s="17" t="s">
        <v>23</v>
      </c>
      <c r="C19" s="73" t="s">
        <v>180</v>
      </c>
      <c r="D19" s="19"/>
      <c r="F19" s="72"/>
    </row>
    <row r="20" spans="1:6" ht="15.75" thickBot="1" x14ac:dyDescent="0.3">
      <c r="A20" s="20" t="s">
        <v>24</v>
      </c>
      <c r="B20" s="26" t="s">
        <v>25</v>
      </c>
      <c r="C20" s="18" t="s">
        <v>200</v>
      </c>
      <c r="D20" s="19"/>
      <c r="F20" s="72"/>
    </row>
    <row r="21" spans="1:6" ht="45.75" thickBot="1" x14ac:dyDescent="0.3">
      <c r="A21" s="20" t="s">
        <v>26</v>
      </c>
      <c r="B21" s="17" t="s">
        <v>27</v>
      </c>
      <c r="C21" s="77" t="s">
        <v>201</v>
      </c>
      <c r="D21" s="19"/>
      <c r="F21" s="72"/>
    </row>
    <row r="22" spans="1:6" ht="30.75" thickBot="1" x14ac:dyDescent="0.3">
      <c r="A22" s="20" t="s">
        <v>28</v>
      </c>
      <c r="B22" s="17" t="s">
        <v>29</v>
      </c>
      <c r="C22" s="18"/>
      <c r="D22" s="19"/>
      <c r="F22" s="72"/>
    </row>
    <row r="23" spans="1:6" ht="15.75" thickBot="1" x14ac:dyDescent="0.3">
      <c r="A23" s="12"/>
      <c r="B23" s="17"/>
      <c r="C23" s="27"/>
      <c r="D23" s="19"/>
    </row>
    <row r="24" spans="1:6" ht="18.75" x14ac:dyDescent="0.25">
      <c r="A24" s="28" t="s">
        <v>30</v>
      </c>
      <c r="B24" s="29" t="s">
        <v>31</v>
      </c>
      <c r="C24" s="30"/>
      <c r="D24" s="31"/>
    </row>
    <row r="25" spans="1:6" ht="16.5" thickBot="1" x14ac:dyDescent="0.3">
      <c r="A25" s="8" t="s">
        <v>32</v>
      </c>
      <c r="B25" s="9" t="s">
        <v>33</v>
      </c>
      <c r="C25" s="10"/>
    </row>
    <row r="26" spans="1:6" ht="15.75" thickBot="1" x14ac:dyDescent="0.3">
      <c r="A26" s="12"/>
      <c r="B26" s="13"/>
      <c r="C26" s="14"/>
      <c r="D26" s="15"/>
    </row>
    <row r="27" spans="1:6" ht="30.75" thickBot="1" x14ac:dyDescent="0.3">
      <c r="A27" s="20" t="s">
        <v>34</v>
      </c>
      <c r="B27" s="17" t="s">
        <v>35</v>
      </c>
      <c r="C27" s="18" t="s">
        <v>307</v>
      </c>
      <c r="D27" s="19"/>
    </row>
    <row r="28" spans="1:6" ht="30.75" thickBot="1" x14ac:dyDescent="0.3">
      <c r="A28" s="20" t="s">
        <v>36</v>
      </c>
      <c r="B28" s="17" t="s">
        <v>37</v>
      </c>
      <c r="C28" s="82" t="s">
        <v>203</v>
      </c>
      <c r="D28" s="19"/>
    </row>
    <row r="29" spans="1:6" ht="45.75" thickBot="1" x14ac:dyDescent="0.3">
      <c r="A29" s="20" t="s">
        <v>38</v>
      </c>
      <c r="B29" s="32" t="s">
        <v>39</v>
      </c>
      <c r="C29" s="18" t="s">
        <v>204</v>
      </c>
      <c r="D29" s="19"/>
    </row>
    <row r="30" spans="1:6" ht="30.75" thickBot="1" x14ac:dyDescent="0.3">
      <c r="A30" s="12"/>
      <c r="B30" s="17" t="s">
        <v>40</v>
      </c>
      <c r="C30" s="18" t="s">
        <v>205</v>
      </c>
      <c r="D30" s="19"/>
    </row>
    <row r="31" spans="1:6" ht="45.75" thickBot="1" x14ac:dyDescent="0.3">
      <c r="A31" s="21" t="s">
        <v>9</v>
      </c>
      <c r="B31" s="17" t="s">
        <v>41</v>
      </c>
      <c r="C31" s="18"/>
      <c r="D31" s="19"/>
    </row>
    <row r="32" spans="1:6" ht="16.5" thickBot="1" x14ac:dyDescent="0.3">
      <c r="A32" s="8" t="s">
        <v>42</v>
      </c>
      <c r="B32" s="9" t="s">
        <v>43</v>
      </c>
      <c r="C32" s="10"/>
    </row>
    <row r="33" spans="1:5" ht="15.75" thickBot="1" x14ac:dyDescent="0.3">
      <c r="A33" s="12"/>
      <c r="B33" s="13"/>
      <c r="C33" s="14"/>
      <c r="D33" s="15"/>
    </row>
    <row r="34" spans="1:5" ht="160.5" customHeight="1" thickBot="1" x14ac:dyDescent="0.3">
      <c r="A34" s="12"/>
      <c r="B34" s="17" t="s">
        <v>44</v>
      </c>
      <c r="C34" s="145" t="s">
        <v>340</v>
      </c>
      <c r="D34" s="19"/>
      <c r="E34" s="143"/>
    </row>
    <row r="35" spans="1:5" ht="45.75" thickBot="1" x14ac:dyDescent="0.3">
      <c r="A35" s="12"/>
      <c r="B35" s="33" t="s">
        <v>45</v>
      </c>
      <c r="C35" s="18" t="s">
        <v>202</v>
      </c>
      <c r="D35" s="19"/>
    </row>
    <row r="36" spans="1:5" ht="30.75" thickBot="1" x14ac:dyDescent="0.3">
      <c r="A36" s="12"/>
      <c r="B36" s="33" t="s">
        <v>46</v>
      </c>
      <c r="C36" s="18" t="s">
        <v>206</v>
      </c>
      <c r="D36" s="19"/>
    </row>
    <row r="37" spans="1:5" ht="30.75" thickBot="1" x14ac:dyDescent="0.3">
      <c r="A37" s="12"/>
      <c r="B37" s="33" t="s">
        <v>47</v>
      </c>
      <c r="C37" s="85" t="s">
        <v>207</v>
      </c>
      <c r="D37" s="19"/>
      <c r="E37" s="138"/>
    </row>
    <row r="38" spans="1:5" ht="16.5" thickBot="1" x14ac:dyDescent="0.3">
      <c r="A38" s="8" t="s">
        <v>48</v>
      </c>
      <c r="B38" s="9" t="s">
        <v>49</v>
      </c>
      <c r="C38" s="10"/>
    </row>
    <row r="39" spans="1:5" ht="15.75" thickBot="1" x14ac:dyDescent="0.3">
      <c r="A39" s="12"/>
      <c r="B39" s="13"/>
      <c r="C39" s="14"/>
      <c r="D39" s="15"/>
    </row>
    <row r="40" spans="1:5" ht="45.75" thickBot="1" x14ac:dyDescent="0.3">
      <c r="A40" s="12"/>
      <c r="B40" s="17" t="s">
        <v>50</v>
      </c>
      <c r="C40" s="18" t="s">
        <v>208</v>
      </c>
      <c r="D40" s="19"/>
      <c r="E40" s="138"/>
    </row>
    <row r="41" spans="1:5" ht="30.75" thickBot="1" x14ac:dyDescent="0.3">
      <c r="A41" s="12"/>
      <c r="B41" s="17" t="s">
        <v>51</v>
      </c>
      <c r="C41" s="18" t="s">
        <v>341</v>
      </c>
      <c r="D41" s="19"/>
    </row>
    <row r="42" spans="1:5" ht="45.75" thickBot="1" x14ac:dyDescent="0.3">
      <c r="A42" s="12"/>
      <c r="B42" s="17" t="s">
        <v>52</v>
      </c>
      <c r="C42" s="18" t="s">
        <v>202</v>
      </c>
      <c r="D42" s="19"/>
    </row>
    <row r="43" spans="1:5" ht="16.5" thickBot="1" x14ac:dyDescent="0.3">
      <c r="A43" s="8" t="s">
        <v>53</v>
      </c>
      <c r="B43" s="9" t="s">
        <v>54</v>
      </c>
      <c r="C43" s="10"/>
    </row>
    <row r="44" spans="1:5" ht="15.75" thickBot="1" x14ac:dyDescent="0.3">
      <c r="A44" s="12"/>
      <c r="B44" s="13"/>
      <c r="C44" s="14"/>
      <c r="D44" s="15"/>
    </row>
    <row r="45" spans="1:5" ht="30.75" thickBot="1" x14ac:dyDescent="0.3">
      <c r="A45" s="12"/>
      <c r="B45" s="34" t="s">
        <v>55</v>
      </c>
      <c r="C45" s="18" t="s">
        <v>252</v>
      </c>
      <c r="D45" s="19"/>
    </row>
    <row r="46" spans="1:5" ht="30.75" thickBot="1" x14ac:dyDescent="0.3">
      <c r="A46" s="12"/>
      <c r="B46" s="35" t="s">
        <v>56</v>
      </c>
      <c r="C46" s="18" t="s">
        <v>202</v>
      </c>
      <c r="D46" s="19"/>
    </row>
    <row r="47" spans="1:5" x14ac:dyDescent="0.25">
      <c r="A47" s="12"/>
      <c r="B47" s="36"/>
      <c r="C47" s="37"/>
      <c r="D47" s="19"/>
    </row>
    <row r="48" spans="1:5" ht="19.5" thickBot="1" x14ac:dyDescent="0.3">
      <c r="A48" s="28" t="s">
        <v>57</v>
      </c>
      <c r="B48" s="38" t="s">
        <v>58</v>
      </c>
      <c r="C48" s="39"/>
      <c r="D48" s="40"/>
    </row>
    <row r="49" spans="1:4" ht="15.75" thickBot="1" x14ac:dyDescent="0.3">
      <c r="A49" s="12"/>
      <c r="B49" s="13"/>
      <c r="C49" s="14"/>
      <c r="D49" s="15"/>
    </row>
    <row r="50" spans="1:4" ht="145.5" customHeight="1" thickBot="1" x14ac:dyDescent="0.3">
      <c r="A50" s="20" t="s">
        <v>59</v>
      </c>
      <c r="B50" s="41" t="s">
        <v>60</v>
      </c>
      <c r="C50" s="82" t="s">
        <v>209</v>
      </c>
      <c r="D50" s="19"/>
    </row>
    <row r="51" spans="1:4" ht="15.75" thickBot="1" x14ac:dyDescent="0.3">
      <c r="A51" s="20" t="s">
        <v>61</v>
      </c>
      <c r="B51" s="34" t="s">
        <v>62</v>
      </c>
      <c r="C51" s="69" t="s">
        <v>210</v>
      </c>
      <c r="D51" s="19"/>
    </row>
    <row r="52" spans="1:4" ht="30.75" thickBot="1" x14ac:dyDescent="0.3">
      <c r="A52" s="20" t="s">
        <v>63</v>
      </c>
      <c r="B52" s="34" t="s">
        <v>64</v>
      </c>
      <c r="C52" s="139" t="s">
        <v>211</v>
      </c>
      <c r="D52" s="19"/>
    </row>
    <row r="53" spans="1:4" ht="45.75" thickBot="1" x14ac:dyDescent="0.3">
      <c r="A53" s="20" t="s">
        <v>65</v>
      </c>
      <c r="B53" s="32" t="s">
        <v>66</v>
      </c>
      <c r="C53" s="79" t="s">
        <v>212</v>
      </c>
      <c r="D53" s="19"/>
    </row>
    <row r="54" spans="1:4" ht="30.75" thickBot="1" x14ac:dyDescent="0.3">
      <c r="A54" s="20" t="s">
        <v>67</v>
      </c>
      <c r="B54" s="32" t="s">
        <v>68</v>
      </c>
      <c r="C54" s="18"/>
      <c r="D54" s="19"/>
    </row>
    <row r="55" spans="1:4" ht="45.75" thickBot="1" x14ac:dyDescent="0.3">
      <c r="A55" s="20" t="s">
        <v>69</v>
      </c>
      <c r="B55" s="34" t="s">
        <v>70</v>
      </c>
      <c r="C55" s="139" t="s">
        <v>213</v>
      </c>
      <c r="D55" s="19"/>
    </row>
    <row r="56" spans="1:4" ht="30.75" thickBot="1" x14ac:dyDescent="0.3">
      <c r="A56" s="20" t="s">
        <v>71</v>
      </c>
      <c r="B56" s="35" t="s">
        <v>72</v>
      </c>
      <c r="C56" s="139" t="s">
        <v>214</v>
      </c>
      <c r="D56" s="19"/>
    </row>
    <row r="57" spans="1:4" ht="16.5" thickBot="1" x14ac:dyDescent="0.3">
      <c r="A57" s="12"/>
      <c r="B57" s="9" t="s">
        <v>73</v>
      </c>
      <c r="C57" s="10"/>
    </row>
    <row r="58" spans="1:4" ht="15.75" thickBot="1" x14ac:dyDescent="0.3">
      <c r="A58" s="12"/>
      <c r="B58" s="13"/>
      <c r="C58" s="14"/>
      <c r="D58" s="15"/>
    </row>
    <row r="59" spans="1:4" ht="45.75" thickBot="1" x14ac:dyDescent="0.3">
      <c r="A59" s="21" t="s">
        <v>9</v>
      </c>
      <c r="B59" s="35" t="s">
        <v>74</v>
      </c>
      <c r="C59" s="85" t="s">
        <v>215</v>
      </c>
      <c r="D59" s="19"/>
    </row>
    <row r="60" spans="1:4" ht="16.5" thickBot="1" x14ac:dyDescent="0.3">
      <c r="A60" s="12"/>
      <c r="B60" s="9" t="s">
        <v>75</v>
      </c>
      <c r="C60" s="10"/>
    </row>
    <row r="61" spans="1:4" ht="15.75" thickBot="1" x14ac:dyDescent="0.3">
      <c r="A61" s="12"/>
      <c r="B61" s="13"/>
      <c r="C61" s="14"/>
      <c r="D61" s="15"/>
    </row>
    <row r="62" spans="1:4" ht="32.25" thickBot="1" x14ac:dyDescent="0.3">
      <c r="A62" s="21" t="s">
        <v>9</v>
      </c>
      <c r="B62" s="35" t="s">
        <v>76</v>
      </c>
      <c r="C62" s="134"/>
      <c r="D62" s="19"/>
    </row>
    <row r="63" spans="1:4" x14ac:dyDescent="0.25">
      <c r="A63" s="12"/>
      <c r="B63" s="10"/>
      <c r="C63" s="10"/>
    </row>
  </sheetData>
  <mergeCells count="1">
    <mergeCell ref="F14:F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6"/>
  <sheetViews>
    <sheetView zoomScale="80" zoomScaleNormal="80" workbookViewId="0">
      <selection activeCell="J26" sqref="J26"/>
    </sheetView>
  </sheetViews>
  <sheetFormatPr defaultColWidth="11.5703125" defaultRowHeight="15" x14ac:dyDescent="0.25"/>
  <cols>
    <col min="1" max="1" width="13.85546875" style="5" customWidth="1"/>
    <col min="2" max="2" width="55.5703125" style="11" customWidth="1"/>
    <col min="3" max="3" width="80.5703125" style="11" customWidth="1"/>
    <col min="4" max="4" width="10" style="11" customWidth="1"/>
    <col min="5" max="5" width="15.85546875" customWidth="1"/>
    <col min="6" max="6" width="27.5703125" customWidth="1"/>
    <col min="7" max="16" width="6.5703125" customWidth="1"/>
  </cols>
  <sheetData>
    <row r="1" spans="1:19" ht="60" x14ac:dyDescent="0.3">
      <c r="A1" s="1" t="s">
        <v>0</v>
      </c>
      <c r="B1" s="2" t="s">
        <v>1</v>
      </c>
      <c r="C1" s="3"/>
      <c r="D1" s="3"/>
    </row>
    <row r="2" spans="1:19" ht="18.75" x14ac:dyDescent="0.3">
      <c r="A2" s="1"/>
      <c r="B2" s="4" t="s">
        <v>2</v>
      </c>
      <c r="C2" s="3"/>
      <c r="D2" s="3"/>
    </row>
    <row r="3" spans="1:19" ht="21" customHeight="1" x14ac:dyDescent="0.3">
      <c r="B3" s="6"/>
      <c r="C3" s="7"/>
      <c r="D3" s="7"/>
    </row>
    <row r="4" spans="1:19" ht="27.95" customHeight="1" thickBot="1" x14ac:dyDescent="0.3">
      <c r="A4" s="8" t="s">
        <v>3</v>
      </c>
      <c r="B4" s="9" t="s">
        <v>4</v>
      </c>
      <c r="C4" s="83"/>
    </row>
    <row r="5" spans="1:19" ht="15.75" thickBot="1" x14ac:dyDescent="0.3">
      <c r="A5" s="12"/>
      <c r="B5" s="13"/>
      <c r="C5" s="155"/>
      <c r="D5" s="15"/>
    </row>
    <row r="6" spans="1:19" ht="51.75" customHeight="1" thickBot="1" x14ac:dyDescent="0.3">
      <c r="A6" s="16"/>
      <c r="B6" s="17" t="s">
        <v>5</v>
      </c>
      <c r="C6" s="121" t="s">
        <v>257</v>
      </c>
      <c r="D6" s="157"/>
    </row>
    <row r="7" spans="1:19" ht="15.75" thickBot="1" x14ac:dyDescent="0.3">
      <c r="A7" s="20" t="s">
        <v>6</v>
      </c>
      <c r="B7" s="17" t="s">
        <v>7</v>
      </c>
      <c r="C7" s="18" t="s">
        <v>216</v>
      </c>
      <c r="D7" s="19"/>
    </row>
    <row r="8" spans="1:19" ht="60.75" thickBot="1" x14ac:dyDescent="0.3">
      <c r="A8" s="20" t="s">
        <v>6</v>
      </c>
      <c r="B8" s="17" t="s">
        <v>8</v>
      </c>
      <c r="C8" s="121" t="s">
        <v>259</v>
      </c>
      <c r="D8" s="19"/>
    </row>
    <row r="9" spans="1:19" ht="45.75" thickBot="1" x14ac:dyDescent="0.3">
      <c r="A9" s="21" t="s">
        <v>9</v>
      </c>
      <c r="B9" s="17" t="s">
        <v>10</v>
      </c>
      <c r="C9" s="18" t="s">
        <v>258</v>
      </c>
      <c r="D9" s="19"/>
      <c r="E9" s="138"/>
    </row>
    <row r="10" spans="1:19" ht="105" customHeight="1" thickBot="1" x14ac:dyDescent="0.3">
      <c r="A10" s="8"/>
      <c r="B10" s="17" t="s">
        <v>11</v>
      </c>
      <c r="C10" s="85" t="s">
        <v>331</v>
      </c>
      <c r="D10" s="19"/>
      <c r="E10" s="138"/>
    </row>
    <row r="11" spans="1:19" ht="16.5" thickBot="1" x14ac:dyDescent="0.3">
      <c r="A11" s="8" t="s">
        <v>12</v>
      </c>
      <c r="B11" s="9" t="s">
        <v>13</v>
      </c>
      <c r="C11" s="10"/>
    </row>
    <row r="12" spans="1:19" ht="15.75" thickBot="1" x14ac:dyDescent="0.3">
      <c r="A12" s="12"/>
      <c r="B12" s="17" t="s">
        <v>14</v>
      </c>
      <c r="C12" s="91">
        <f>S14</f>
        <v>24.349468762289455</v>
      </c>
      <c r="D12" s="22" t="s">
        <v>15</v>
      </c>
      <c r="F12" s="86"/>
      <c r="G12" s="87"/>
      <c r="H12" s="92">
        <v>2021</v>
      </c>
      <c r="I12" s="92">
        <v>2022</v>
      </c>
      <c r="J12" s="92">
        <v>2023</v>
      </c>
      <c r="K12" s="92">
        <v>2024</v>
      </c>
      <c r="L12" s="92">
        <v>2025</v>
      </c>
      <c r="M12" s="92">
        <v>2026</v>
      </c>
      <c r="N12" s="92">
        <v>2027</v>
      </c>
      <c r="O12" s="92">
        <v>2028</v>
      </c>
      <c r="P12" s="92">
        <v>2029</v>
      </c>
      <c r="Q12" s="92">
        <v>2030</v>
      </c>
      <c r="R12" s="93" t="s">
        <v>84</v>
      </c>
      <c r="S12" s="94" t="s">
        <v>143</v>
      </c>
    </row>
    <row r="13" spans="1:19" ht="45.75" thickBot="1" x14ac:dyDescent="0.3">
      <c r="A13" s="12"/>
      <c r="B13" s="17" t="s">
        <v>16</v>
      </c>
      <c r="C13" s="91">
        <f>R14</f>
        <v>0.29959157351676696</v>
      </c>
      <c r="D13" s="24" t="s">
        <v>139</v>
      </c>
      <c r="F13" s="165" t="s">
        <v>142</v>
      </c>
      <c r="G13" s="18" t="s">
        <v>140</v>
      </c>
      <c r="H13" s="89">
        <f>'[2]Skrotningsordningen EA18'!$B$26</f>
        <v>2.9864999999999999E-2</v>
      </c>
      <c r="I13" s="89">
        <f>'[2]Skrotningsordningen EA18'!$C$26</f>
        <v>4.7784E-2</v>
      </c>
      <c r="J13" s="89">
        <f>'[2]Skrotningsordningen EA18'!$D$26</f>
        <v>2.3892E-2</v>
      </c>
      <c r="K13" s="89">
        <f>'[2]Skrotningsordningen EA18'!$E$26</f>
        <v>2.3892E-2</v>
      </c>
      <c r="L13" s="89">
        <f>'[2]Skrotningsordningen EA18'!$F$26</f>
        <v>0</v>
      </c>
      <c r="M13" s="89">
        <f>'[2]Skrotningsordningen EA18'!$G$26</f>
        <v>0</v>
      </c>
      <c r="N13" s="89">
        <f>'[2]Skrotningsordningen EA18'!$H$26</f>
        <v>0</v>
      </c>
      <c r="O13" s="89">
        <f>'[2]Skrotningsordningen EA18'!$I$26</f>
        <v>0</v>
      </c>
      <c r="P13" s="89">
        <f>'[2]Skrotningsordningen EA18'!$J$26</f>
        <v>0</v>
      </c>
      <c r="Q13" s="89">
        <f>'[2]Skrotningsordningen EA18'!$K$26</f>
        <v>0</v>
      </c>
      <c r="R13" s="89">
        <f>SUM(H13:Q13)/10</f>
        <v>1.2543299999999999E-2</v>
      </c>
      <c r="S13" s="95">
        <f>'[2]Skrotningsordningen EA18'!$L$25</f>
        <v>1.0194635581395348</v>
      </c>
    </row>
    <row r="14" spans="1:19" ht="30.75" thickBot="1" x14ac:dyDescent="0.3">
      <c r="A14" s="12"/>
      <c r="B14" s="17" t="s">
        <v>18</v>
      </c>
      <c r="C14" s="85" t="s">
        <v>349</v>
      </c>
      <c r="D14" s="19"/>
      <c r="F14" s="166"/>
      <c r="G14" s="88" t="s">
        <v>141</v>
      </c>
      <c r="H14" s="90">
        <f>(H13/41.868)*1000</f>
        <v>0.71331327027801661</v>
      </c>
      <c r="I14" s="90">
        <f t="shared" ref="I14:S14" si="0">(I13/41.868)*1000</f>
        <v>1.1413012324448266</v>
      </c>
      <c r="J14" s="90">
        <f t="shared" si="0"/>
        <v>0.57065061622241331</v>
      </c>
      <c r="K14" s="90">
        <f t="shared" si="0"/>
        <v>0.57065061622241331</v>
      </c>
      <c r="L14" s="90">
        <f t="shared" si="0"/>
        <v>0</v>
      </c>
      <c r="M14" s="90">
        <f t="shared" si="0"/>
        <v>0</v>
      </c>
      <c r="N14" s="90">
        <f t="shared" si="0"/>
        <v>0</v>
      </c>
      <c r="O14" s="90">
        <f t="shared" si="0"/>
        <v>0</v>
      </c>
      <c r="P14" s="90">
        <f t="shared" si="0"/>
        <v>0</v>
      </c>
      <c r="Q14" s="90">
        <f t="shared" si="0"/>
        <v>0</v>
      </c>
      <c r="R14" s="90">
        <f t="shared" si="0"/>
        <v>0.29959157351676696</v>
      </c>
      <c r="S14" s="90">
        <f t="shared" si="0"/>
        <v>24.349468762289455</v>
      </c>
    </row>
    <row r="15" spans="1:19" ht="72" customHeight="1" thickBot="1" x14ac:dyDescent="0.3">
      <c r="A15" s="21" t="s">
        <v>9</v>
      </c>
      <c r="B15" s="17" t="s">
        <v>19</v>
      </c>
      <c r="C15" s="85" t="s">
        <v>260</v>
      </c>
      <c r="D15" s="19"/>
    </row>
    <row r="16" spans="1:19" ht="36" customHeight="1" thickBot="1" x14ac:dyDescent="0.3">
      <c r="A16" s="8" t="s">
        <v>20</v>
      </c>
      <c r="B16" s="9" t="s">
        <v>21</v>
      </c>
      <c r="C16" s="10"/>
    </row>
    <row r="17" spans="1:10" ht="45.75" thickBot="1" x14ac:dyDescent="0.3">
      <c r="A17" s="20" t="s">
        <v>22</v>
      </c>
      <c r="B17" s="17" t="s">
        <v>23</v>
      </c>
      <c r="C17" s="73" t="s">
        <v>210</v>
      </c>
      <c r="D17" s="19"/>
      <c r="F17" s="102"/>
    </row>
    <row r="18" spans="1:10" ht="15.75" thickBot="1" x14ac:dyDescent="0.3">
      <c r="A18" s="20" t="s">
        <v>24</v>
      </c>
      <c r="B18" s="26" t="s">
        <v>25</v>
      </c>
      <c r="C18" s="18" t="s">
        <v>261</v>
      </c>
      <c r="D18" s="19"/>
      <c r="F18" s="72"/>
    </row>
    <row r="19" spans="1:10" ht="130.5" customHeight="1" thickBot="1" x14ac:dyDescent="0.3">
      <c r="A19" s="20" t="s">
        <v>26</v>
      </c>
      <c r="B19" s="17" t="s">
        <v>27</v>
      </c>
      <c r="C19" s="85" t="s">
        <v>268</v>
      </c>
      <c r="D19" s="19"/>
      <c r="F19" s="72"/>
    </row>
    <row r="20" spans="1:10" ht="30.75" thickBot="1" x14ac:dyDescent="0.3">
      <c r="A20" s="20" t="s">
        <v>28</v>
      </c>
      <c r="B20" s="17" t="s">
        <v>29</v>
      </c>
      <c r="C20" s="18" t="s">
        <v>386</v>
      </c>
      <c r="D20" s="19"/>
      <c r="F20" s="72"/>
    </row>
    <row r="21" spans="1:10" ht="15.75" thickBot="1" x14ac:dyDescent="0.3">
      <c r="A21" s="12"/>
      <c r="B21" s="17"/>
      <c r="C21" s="27"/>
      <c r="D21" s="19"/>
    </row>
    <row r="22" spans="1:10" ht="18.75" x14ac:dyDescent="0.25">
      <c r="A22" s="28" t="s">
        <v>30</v>
      </c>
      <c r="B22" s="29" t="s">
        <v>31</v>
      </c>
      <c r="C22" s="30"/>
      <c r="D22" s="31"/>
    </row>
    <row r="23" spans="1:10" ht="16.5" thickBot="1" x14ac:dyDescent="0.3">
      <c r="A23" s="8" t="s">
        <v>32</v>
      </c>
      <c r="B23" s="9" t="s">
        <v>33</v>
      </c>
      <c r="C23" s="10"/>
    </row>
    <row r="24" spans="1:10" ht="60.75" thickBot="1" x14ac:dyDescent="0.3">
      <c r="A24" s="20" t="s">
        <v>34</v>
      </c>
      <c r="B24" s="17" t="s">
        <v>35</v>
      </c>
      <c r="C24" s="18" t="s">
        <v>262</v>
      </c>
      <c r="D24" s="19"/>
    </row>
    <row r="25" spans="1:10" ht="30.75" thickBot="1" x14ac:dyDescent="0.3">
      <c r="A25" s="20" t="s">
        <v>36</v>
      </c>
      <c r="B25" s="17" t="s">
        <v>37</v>
      </c>
      <c r="C25" s="18" t="s">
        <v>217</v>
      </c>
      <c r="D25" s="19"/>
    </row>
    <row r="26" spans="1:10" ht="45.75" thickBot="1" x14ac:dyDescent="0.3">
      <c r="A26" s="20" t="s">
        <v>38</v>
      </c>
      <c r="B26" s="32" t="s">
        <v>39</v>
      </c>
      <c r="C26" s="18" t="s">
        <v>263</v>
      </c>
      <c r="D26" s="19"/>
      <c r="J26">
        <f>500+800+400+400</f>
        <v>2100</v>
      </c>
    </row>
    <row r="27" spans="1:10" ht="30.75" thickBot="1" x14ac:dyDescent="0.3">
      <c r="A27" s="12"/>
      <c r="B27" s="17" t="s">
        <v>40</v>
      </c>
      <c r="C27" s="18" t="s">
        <v>264</v>
      </c>
      <c r="D27" s="19"/>
    </row>
    <row r="28" spans="1:10" ht="45.75" thickBot="1" x14ac:dyDescent="0.3">
      <c r="A28" s="21" t="s">
        <v>9</v>
      </c>
      <c r="B28" s="17" t="s">
        <v>41</v>
      </c>
      <c r="C28" s="18"/>
      <c r="D28" s="19"/>
    </row>
    <row r="29" spans="1:10" ht="16.5" thickBot="1" x14ac:dyDescent="0.3">
      <c r="A29" s="8" t="s">
        <v>42</v>
      </c>
      <c r="B29" s="9" t="s">
        <v>43</v>
      </c>
      <c r="C29" s="10"/>
    </row>
    <row r="30" spans="1:10" ht="262.5" customHeight="1" thickBot="1" x14ac:dyDescent="0.3">
      <c r="A30" s="12"/>
      <c r="B30" s="17" t="s">
        <v>44</v>
      </c>
      <c r="C30" s="85" t="s">
        <v>345</v>
      </c>
      <c r="D30" s="19"/>
      <c r="F30" s="143"/>
    </row>
    <row r="31" spans="1:10" ht="120.75" thickBot="1" x14ac:dyDescent="0.3">
      <c r="A31" s="12"/>
      <c r="B31" s="33" t="s">
        <v>45</v>
      </c>
      <c r="C31" s="18" t="s">
        <v>265</v>
      </c>
      <c r="D31" s="19"/>
    </row>
    <row r="32" spans="1:10" ht="36.75" customHeight="1" thickBot="1" x14ac:dyDescent="0.3">
      <c r="A32" s="12"/>
      <c r="B32" s="33" t="s">
        <v>46</v>
      </c>
      <c r="C32" s="18"/>
      <c r="D32" s="19"/>
    </row>
    <row r="33" spans="1:6" ht="30.75" thickBot="1" x14ac:dyDescent="0.3">
      <c r="A33" s="12"/>
      <c r="B33" s="33" t="s">
        <v>47</v>
      </c>
      <c r="C33" s="18" t="s">
        <v>266</v>
      </c>
      <c r="D33" s="19"/>
    </row>
    <row r="34" spans="1:6" ht="16.5" thickBot="1" x14ac:dyDescent="0.3">
      <c r="A34" s="8" t="s">
        <v>48</v>
      </c>
      <c r="B34" s="9" t="s">
        <v>49</v>
      </c>
      <c r="C34" s="10"/>
    </row>
    <row r="35" spans="1:6" ht="30.75" thickBot="1" x14ac:dyDescent="0.3">
      <c r="A35" s="12"/>
      <c r="B35" s="17" t="s">
        <v>50</v>
      </c>
      <c r="C35" s="18" t="s">
        <v>202</v>
      </c>
      <c r="D35" s="19"/>
    </row>
    <row r="36" spans="1:6" ht="98.25" customHeight="1" thickBot="1" x14ac:dyDescent="0.3">
      <c r="A36" s="12"/>
      <c r="B36" s="17" t="s">
        <v>51</v>
      </c>
      <c r="C36" s="18" t="s">
        <v>267</v>
      </c>
      <c r="D36" s="19"/>
    </row>
    <row r="37" spans="1:6" ht="45.75" thickBot="1" x14ac:dyDescent="0.3">
      <c r="A37" s="12"/>
      <c r="B37" s="17" t="s">
        <v>52</v>
      </c>
      <c r="C37" s="18" t="s">
        <v>202</v>
      </c>
      <c r="D37" s="19"/>
    </row>
    <row r="38" spans="1:6" ht="16.5" thickBot="1" x14ac:dyDescent="0.3">
      <c r="A38" s="8" t="s">
        <v>53</v>
      </c>
      <c r="B38" s="9" t="s">
        <v>54</v>
      </c>
      <c r="C38" s="10"/>
    </row>
    <row r="39" spans="1:6" ht="30.75" thickBot="1" x14ac:dyDescent="0.3">
      <c r="A39" s="12"/>
      <c r="B39" s="34" t="s">
        <v>55</v>
      </c>
      <c r="C39" s="18" t="s">
        <v>252</v>
      </c>
      <c r="D39" s="19"/>
    </row>
    <row r="40" spans="1:6" ht="30.75" thickBot="1" x14ac:dyDescent="0.3">
      <c r="A40" s="12"/>
      <c r="B40" s="35" t="s">
        <v>56</v>
      </c>
      <c r="C40" s="18" t="s">
        <v>202</v>
      </c>
      <c r="D40" s="19"/>
    </row>
    <row r="41" spans="1:6" x14ac:dyDescent="0.25">
      <c r="A41" s="12"/>
      <c r="B41" s="36"/>
      <c r="C41" s="37"/>
      <c r="D41" s="19"/>
    </row>
    <row r="42" spans="1:6" ht="19.5" thickBot="1" x14ac:dyDescent="0.3">
      <c r="A42" s="28" t="s">
        <v>57</v>
      </c>
      <c r="B42" s="38" t="s">
        <v>58</v>
      </c>
      <c r="C42" s="39"/>
      <c r="D42" s="40"/>
    </row>
    <row r="43" spans="1:6" ht="113.25" customHeight="1" thickBot="1" x14ac:dyDescent="0.3">
      <c r="A43" s="20" t="s">
        <v>59</v>
      </c>
      <c r="B43" s="41" t="s">
        <v>60</v>
      </c>
      <c r="C43" s="85" t="s">
        <v>269</v>
      </c>
      <c r="D43" s="19"/>
      <c r="F43" s="144"/>
    </row>
    <row r="44" spans="1:6" ht="15.75" thickBot="1" x14ac:dyDescent="0.3">
      <c r="A44" s="20" t="s">
        <v>61</v>
      </c>
      <c r="B44" s="34" t="s">
        <v>62</v>
      </c>
      <c r="C44" s="82" t="s">
        <v>210</v>
      </c>
      <c r="D44" s="19"/>
    </row>
    <row r="45" spans="1:6" ht="30.75" thickBot="1" x14ac:dyDescent="0.3">
      <c r="A45" s="20" t="s">
        <v>63</v>
      </c>
      <c r="B45" s="34" t="s">
        <v>64</v>
      </c>
      <c r="C45" s="18" t="s">
        <v>202</v>
      </c>
      <c r="D45" s="19"/>
    </row>
    <row r="46" spans="1:6" ht="30.75" thickBot="1" x14ac:dyDescent="0.3">
      <c r="A46" s="20" t="s">
        <v>65</v>
      </c>
      <c r="B46" s="32" t="s">
        <v>66</v>
      </c>
      <c r="C46" s="18" t="s">
        <v>270</v>
      </c>
      <c r="D46" s="19"/>
    </row>
    <row r="47" spans="1:6" ht="30.75" thickBot="1" x14ac:dyDescent="0.3">
      <c r="A47" s="20" t="s">
        <v>67</v>
      </c>
      <c r="B47" s="32" t="s">
        <v>68</v>
      </c>
      <c r="C47" s="18"/>
      <c r="D47" s="19"/>
    </row>
    <row r="48" spans="1:6" ht="45.75" thickBot="1" x14ac:dyDescent="0.3">
      <c r="A48" s="20" t="s">
        <v>69</v>
      </c>
      <c r="B48" s="34" t="s">
        <v>70</v>
      </c>
      <c r="C48" s="18"/>
      <c r="D48" s="19"/>
    </row>
    <row r="49" spans="1:4" ht="30.75" thickBot="1" x14ac:dyDescent="0.3">
      <c r="A49" s="20" t="s">
        <v>71</v>
      </c>
      <c r="B49" s="35" t="s">
        <v>72</v>
      </c>
      <c r="C49" s="18"/>
      <c r="D49" s="19"/>
    </row>
    <row r="50" spans="1:4" ht="16.5" thickBot="1" x14ac:dyDescent="0.3">
      <c r="A50" s="12"/>
      <c r="B50" s="9" t="s">
        <v>73</v>
      </c>
      <c r="C50" s="10"/>
    </row>
    <row r="51" spans="1:4" ht="15.75" thickBot="1" x14ac:dyDescent="0.3">
      <c r="A51" s="12"/>
      <c r="B51" s="13"/>
      <c r="C51" s="14"/>
      <c r="D51" s="15"/>
    </row>
    <row r="52" spans="1:4" ht="61.5" customHeight="1" thickBot="1" x14ac:dyDescent="0.3">
      <c r="A52" s="21" t="s">
        <v>9</v>
      </c>
      <c r="B52" s="35" t="s">
        <v>74</v>
      </c>
      <c r="C52" s="85" t="s">
        <v>271</v>
      </c>
      <c r="D52" s="19"/>
    </row>
    <row r="53" spans="1:4" ht="16.5" thickBot="1" x14ac:dyDescent="0.3">
      <c r="A53" s="12"/>
      <c r="B53" s="9" t="s">
        <v>75</v>
      </c>
      <c r="C53" s="10"/>
    </row>
    <row r="54" spans="1:4" ht="15.75" thickBot="1" x14ac:dyDescent="0.3">
      <c r="A54" s="12"/>
      <c r="B54" s="13"/>
      <c r="C54" s="14"/>
      <c r="D54" s="15"/>
    </row>
    <row r="55" spans="1:4" ht="32.25" thickBot="1" x14ac:dyDescent="0.3">
      <c r="A55" s="21" t="s">
        <v>9</v>
      </c>
      <c r="B55" s="35" t="s">
        <v>76</v>
      </c>
      <c r="C55" s="18"/>
      <c r="D55" s="19"/>
    </row>
    <row r="56" spans="1:4" x14ac:dyDescent="0.25">
      <c r="A56" s="12"/>
      <c r="B56" s="10"/>
      <c r="C56" s="10"/>
    </row>
  </sheetData>
  <mergeCells count="1">
    <mergeCell ref="F13:F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3"/>
  <sheetViews>
    <sheetView topLeftCell="E1" zoomScale="70" zoomScaleNormal="70" workbookViewId="0">
      <selection activeCell="C54" sqref="C54"/>
    </sheetView>
  </sheetViews>
  <sheetFormatPr defaultColWidth="11.5703125" defaultRowHeight="15" x14ac:dyDescent="0.25"/>
  <cols>
    <col min="1" max="1" width="13.85546875" style="5" customWidth="1"/>
    <col min="2" max="2" width="55.5703125" style="11" customWidth="1"/>
    <col min="3" max="3" width="255.5703125" style="11" customWidth="1"/>
    <col min="4" max="4" width="13.140625" style="11" customWidth="1"/>
    <col min="6" max="6" width="27.5703125" customWidth="1"/>
    <col min="7" max="17" width="6.5703125" customWidth="1"/>
    <col min="18" max="18" width="9.85546875" customWidth="1"/>
    <col min="19" max="19" width="10.42578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32.25" thickBot="1" x14ac:dyDescent="0.3">
      <c r="A4" s="8" t="s">
        <v>3</v>
      </c>
      <c r="B4" s="9" t="s">
        <v>4</v>
      </c>
      <c r="C4" s="10"/>
    </row>
    <row r="5" spans="1:19" ht="15.75" thickBot="1" x14ac:dyDescent="0.3">
      <c r="A5" s="12"/>
      <c r="B5" s="13"/>
      <c r="C5" s="14"/>
      <c r="D5" s="15"/>
    </row>
    <row r="6" spans="1:19" ht="15.75" thickBot="1" x14ac:dyDescent="0.3">
      <c r="A6" s="16"/>
      <c r="B6" s="17" t="s">
        <v>5</v>
      </c>
      <c r="C6" s="152" t="s">
        <v>173</v>
      </c>
      <c r="D6" s="19"/>
    </row>
    <row r="7" spans="1:19" ht="15.75" thickBot="1" x14ac:dyDescent="0.3">
      <c r="A7" s="20" t="s">
        <v>6</v>
      </c>
      <c r="B7" s="17" t="s">
        <v>7</v>
      </c>
      <c r="C7" s="73" t="s">
        <v>171</v>
      </c>
      <c r="D7" s="19"/>
    </row>
    <row r="8" spans="1:19" ht="45.75" thickBot="1" x14ac:dyDescent="0.3">
      <c r="A8" s="20" t="s">
        <v>6</v>
      </c>
      <c r="B8" s="17" t="s">
        <v>8</v>
      </c>
      <c r="C8" s="121" t="s">
        <v>181</v>
      </c>
      <c r="D8" s="19"/>
    </row>
    <row r="9" spans="1:19" ht="32.25" thickBot="1" x14ac:dyDescent="0.3">
      <c r="A9" s="21" t="s">
        <v>9</v>
      </c>
      <c r="B9" s="17" t="s">
        <v>10</v>
      </c>
      <c r="C9" s="18" t="s">
        <v>352</v>
      </c>
      <c r="D9" s="133"/>
      <c r="E9" s="138"/>
    </row>
    <row r="10" spans="1:19" ht="30.75" thickBot="1" x14ac:dyDescent="0.3">
      <c r="A10" s="8"/>
      <c r="B10" s="17" t="s">
        <v>11</v>
      </c>
      <c r="C10" s="73" t="s">
        <v>351</v>
      </c>
      <c r="D10" s="19"/>
      <c r="E10" s="138"/>
    </row>
    <row r="11" spans="1:19" ht="16.5" thickBot="1" x14ac:dyDescent="0.3">
      <c r="A11" s="8" t="s">
        <v>12</v>
      </c>
      <c r="B11" s="9" t="s">
        <v>13</v>
      </c>
      <c r="C11" s="10"/>
    </row>
    <row r="12" spans="1:19" ht="15.75" thickBot="1" x14ac:dyDescent="0.3">
      <c r="A12" s="12"/>
      <c r="B12" s="13"/>
      <c r="C12" s="14"/>
      <c r="D12" s="15"/>
    </row>
    <row r="13" spans="1:19" ht="15.75" thickBot="1" x14ac:dyDescent="0.3">
      <c r="A13" s="12"/>
      <c r="B13" s="17" t="s">
        <v>14</v>
      </c>
      <c r="C13" s="89">
        <f>+S15</f>
        <v>1091.8011150659672</v>
      </c>
      <c r="D13" s="22"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5.75" thickBot="1" x14ac:dyDescent="0.3">
      <c r="A14" s="12"/>
      <c r="B14" s="17" t="s">
        <v>16</v>
      </c>
      <c r="C14" s="91">
        <f>+R15</f>
        <v>22.504487610420682</v>
      </c>
      <c r="D14" s="24" t="s">
        <v>17</v>
      </c>
      <c r="F14" s="165" t="s">
        <v>142</v>
      </c>
      <c r="G14" s="18" t="s">
        <v>140</v>
      </c>
      <c r="H14" s="89">
        <v>5.7139999999999996E-2</v>
      </c>
      <c r="I14" s="89">
        <v>0.28918424159999995</v>
      </c>
      <c r="J14" s="89">
        <v>0.48808499999999999</v>
      </c>
      <c r="K14" s="89">
        <v>1.5448770561064085</v>
      </c>
      <c r="L14" s="89">
        <v>2.4106652610457111</v>
      </c>
      <c r="M14" s="89">
        <v>1.2087380908384426</v>
      </c>
      <c r="N14" s="89">
        <v>0.81690983335087319</v>
      </c>
      <c r="O14" s="89">
        <v>0.85497086040743675</v>
      </c>
      <c r="P14" s="89">
        <v>0.89663766897462194</v>
      </c>
      <c r="Q14" s="89">
        <v>0.85497086040743675</v>
      </c>
      <c r="R14" s="89">
        <f>AVERAGE(H14:Q14)</f>
        <v>0.94221788727309319</v>
      </c>
      <c r="S14" s="95">
        <v>45.711529085581923</v>
      </c>
    </row>
    <row r="15" spans="1:19" ht="30.75" thickBot="1" x14ac:dyDescent="0.3">
      <c r="A15" s="12"/>
      <c r="B15" s="17" t="s">
        <v>18</v>
      </c>
      <c r="C15" s="18" t="s">
        <v>174</v>
      </c>
      <c r="D15" s="19"/>
      <c r="F15" s="166"/>
      <c r="G15" s="88" t="s">
        <v>141</v>
      </c>
      <c r="H15" s="90">
        <f t="shared" ref="H15:Q15" si="0">+(H14/41.868)*1000</f>
        <v>1.3647654533295117</v>
      </c>
      <c r="I15" s="90">
        <f t="shared" si="0"/>
        <v>6.9070469475494392</v>
      </c>
      <c r="J15" s="90">
        <f t="shared" si="0"/>
        <v>11.657709945543136</v>
      </c>
      <c r="K15" s="90">
        <f t="shared" si="0"/>
        <v>36.898754564498148</v>
      </c>
      <c r="L15" s="90">
        <f t="shared" si="0"/>
        <v>57.577750574321939</v>
      </c>
      <c r="M15" s="90">
        <f t="shared" si="0"/>
        <v>28.870213309411543</v>
      </c>
      <c r="N15" s="90">
        <f t="shared" si="0"/>
        <v>19.511556161050759</v>
      </c>
      <c r="O15" s="90">
        <f t="shared" si="0"/>
        <v>20.420628174439589</v>
      </c>
      <c r="P15" s="90">
        <f t="shared" si="0"/>
        <v>21.415822799623147</v>
      </c>
      <c r="Q15" s="90">
        <f t="shared" si="0"/>
        <v>20.420628174439589</v>
      </c>
      <c r="R15" s="90">
        <f>AVERAGE(H15:Q15)</f>
        <v>22.504487610420682</v>
      </c>
      <c r="S15" s="96">
        <f>+(S14/41.868)*1000</f>
        <v>1091.8011150659672</v>
      </c>
    </row>
    <row r="16" spans="1:19" ht="32.25" thickBot="1" x14ac:dyDescent="0.3">
      <c r="A16" s="21" t="s">
        <v>9</v>
      </c>
      <c r="B16" s="17" t="s">
        <v>19</v>
      </c>
      <c r="C16" s="18" t="s">
        <v>175</v>
      </c>
      <c r="D16" s="19"/>
    </row>
    <row r="17" spans="1:6" ht="27.6" customHeight="1" thickBot="1" x14ac:dyDescent="0.3">
      <c r="A17" s="8" t="s">
        <v>20</v>
      </c>
      <c r="B17" s="9" t="s">
        <v>21</v>
      </c>
      <c r="C17" s="124"/>
    </row>
    <row r="18" spans="1:6" ht="15.75" thickBot="1" x14ac:dyDescent="0.3">
      <c r="A18" s="20"/>
      <c r="B18" s="13"/>
      <c r="C18" s="14"/>
      <c r="D18" s="15"/>
    </row>
    <row r="19" spans="1:6" ht="45.75" thickBot="1" x14ac:dyDescent="0.3">
      <c r="A19" s="20" t="s">
        <v>22</v>
      </c>
      <c r="B19" s="17" t="s">
        <v>23</v>
      </c>
      <c r="C19" s="18" t="s">
        <v>172</v>
      </c>
      <c r="D19" s="19"/>
      <c r="F19" s="72"/>
    </row>
    <row r="20" spans="1:6" ht="30.75" thickBot="1" x14ac:dyDescent="0.3">
      <c r="A20" s="20" t="s">
        <v>24</v>
      </c>
      <c r="B20" s="26" t="s">
        <v>25</v>
      </c>
      <c r="C20" s="85" t="s">
        <v>182</v>
      </c>
      <c r="D20" s="19"/>
      <c r="F20" s="72"/>
    </row>
    <row r="21" spans="1:6" ht="45.75" thickBot="1" x14ac:dyDescent="0.3">
      <c r="A21" s="20" t="s">
        <v>26</v>
      </c>
      <c r="B21" s="17" t="s">
        <v>27</v>
      </c>
      <c r="C21" s="78" t="s">
        <v>176</v>
      </c>
      <c r="D21" s="76"/>
      <c r="F21" s="72"/>
    </row>
    <row r="22" spans="1:6" ht="30.75" thickBot="1" x14ac:dyDescent="0.3">
      <c r="A22" s="20" t="s">
        <v>28</v>
      </c>
      <c r="B22" s="17" t="s">
        <v>29</v>
      </c>
      <c r="C22" s="18"/>
      <c r="D22" s="19"/>
      <c r="F22" s="72"/>
    </row>
    <row r="23" spans="1:6" ht="15.75" thickBot="1" x14ac:dyDescent="0.3">
      <c r="A23" s="12"/>
      <c r="B23" s="17"/>
      <c r="C23" s="27"/>
      <c r="D23" s="19"/>
    </row>
    <row r="24" spans="1:6" ht="18.75" x14ac:dyDescent="0.25">
      <c r="A24" s="28" t="s">
        <v>30</v>
      </c>
      <c r="B24" s="29" t="s">
        <v>31</v>
      </c>
      <c r="C24" s="30"/>
      <c r="D24" s="31"/>
    </row>
    <row r="25" spans="1:6" ht="16.5" thickBot="1" x14ac:dyDescent="0.3">
      <c r="A25" s="8" t="s">
        <v>32</v>
      </c>
      <c r="B25" s="9" t="s">
        <v>33</v>
      </c>
      <c r="C25" s="10"/>
    </row>
    <row r="26" spans="1:6" ht="15.75" thickBot="1" x14ac:dyDescent="0.3">
      <c r="A26" s="12"/>
      <c r="B26" s="13"/>
      <c r="C26" s="14"/>
      <c r="D26" s="15"/>
    </row>
    <row r="27" spans="1:6" ht="15.75" thickBot="1" x14ac:dyDescent="0.3">
      <c r="A27" s="20" t="s">
        <v>34</v>
      </c>
      <c r="B27" s="17" t="s">
        <v>35</v>
      </c>
      <c r="C27" s="73" t="s">
        <v>335</v>
      </c>
      <c r="D27" s="19"/>
    </row>
    <row r="28" spans="1:6" ht="30.75" thickBot="1" x14ac:dyDescent="0.3">
      <c r="A28" s="20" t="s">
        <v>36</v>
      </c>
      <c r="B28" s="17" t="s">
        <v>37</v>
      </c>
      <c r="C28" s="73" t="s">
        <v>177</v>
      </c>
      <c r="D28" s="19"/>
    </row>
    <row r="29" spans="1:6" ht="45.75" thickBot="1" x14ac:dyDescent="0.3">
      <c r="A29" s="20" t="s">
        <v>38</v>
      </c>
      <c r="B29" s="32" t="s">
        <v>39</v>
      </c>
      <c r="C29" s="73" t="s">
        <v>178</v>
      </c>
      <c r="D29" s="19"/>
    </row>
    <row r="30" spans="1:6" ht="42.75" customHeight="1" thickBot="1" x14ac:dyDescent="0.3">
      <c r="A30" s="12"/>
      <c r="B30" s="17" t="s">
        <v>40</v>
      </c>
      <c r="C30" s="18" t="s">
        <v>179</v>
      </c>
      <c r="D30" s="19"/>
    </row>
    <row r="31" spans="1:6" ht="60" customHeight="1" thickBot="1" x14ac:dyDescent="0.3">
      <c r="A31" s="21" t="s">
        <v>9</v>
      </c>
      <c r="B31" s="17" t="s">
        <v>41</v>
      </c>
      <c r="C31" s="74"/>
      <c r="D31" s="19"/>
    </row>
    <row r="32" spans="1:6" ht="16.5" thickBot="1" x14ac:dyDescent="0.3">
      <c r="A32" s="8" t="s">
        <v>42</v>
      </c>
      <c r="B32" s="9" t="s">
        <v>43</v>
      </c>
      <c r="C32" s="10"/>
    </row>
    <row r="33" spans="1:4" ht="15.75" thickBot="1" x14ac:dyDescent="0.3">
      <c r="A33" s="12"/>
      <c r="B33" s="13"/>
      <c r="C33" s="155"/>
      <c r="D33" s="15"/>
    </row>
    <row r="34" spans="1:4" ht="240.75" thickBot="1" x14ac:dyDescent="0.3">
      <c r="A34" s="12"/>
      <c r="B34" s="17" t="s">
        <v>44</v>
      </c>
      <c r="C34" s="137" t="s">
        <v>199</v>
      </c>
      <c r="D34"/>
    </row>
    <row r="35" spans="1:4" ht="57" customHeight="1" thickBot="1" x14ac:dyDescent="0.3">
      <c r="A35" s="12"/>
      <c r="B35" s="33" t="s">
        <v>45</v>
      </c>
      <c r="C35" s="18" t="s">
        <v>183</v>
      </c>
      <c r="D35" s="19"/>
    </row>
    <row r="36" spans="1:4" ht="30.75" thickBot="1" x14ac:dyDescent="0.3">
      <c r="A36" s="12"/>
      <c r="B36" s="33" t="s">
        <v>46</v>
      </c>
      <c r="C36" s="18" t="s">
        <v>187</v>
      </c>
      <c r="D36" s="19"/>
    </row>
    <row r="37" spans="1:4" ht="30.75" thickBot="1" x14ac:dyDescent="0.3">
      <c r="A37" s="12"/>
      <c r="B37" s="33" t="s">
        <v>47</v>
      </c>
      <c r="C37" s="18"/>
      <c r="D37" s="19"/>
    </row>
    <row r="38" spans="1:4" ht="16.5" thickBot="1" x14ac:dyDescent="0.3">
      <c r="A38" s="8" t="s">
        <v>48</v>
      </c>
      <c r="B38" s="9" t="s">
        <v>49</v>
      </c>
      <c r="C38" s="10"/>
    </row>
    <row r="39" spans="1:4" ht="15.75" thickBot="1" x14ac:dyDescent="0.3">
      <c r="A39" s="12"/>
      <c r="B39" s="13"/>
      <c r="C39" s="14"/>
      <c r="D39" s="15"/>
    </row>
    <row r="40" spans="1:4" ht="30.75" thickBot="1" x14ac:dyDescent="0.3">
      <c r="A40" s="12"/>
      <c r="B40" s="17" t="s">
        <v>50</v>
      </c>
      <c r="C40" s="18" t="s">
        <v>175</v>
      </c>
      <c r="D40" s="19"/>
    </row>
    <row r="41" spans="1:4" ht="30.75" thickBot="1" x14ac:dyDescent="0.3">
      <c r="A41" s="12"/>
      <c r="B41" s="17" t="s">
        <v>51</v>
      </c>
      <c r="C41" s="18" t="s">
        <v>334</v>
      </c>
      <c r="D41" s="19"/>
    </row>
    <row r="42" spans="1:4" ht="45.75" thickBot="1" x14ac:dyDescent="0.3">
      <c r="A42" s="12"/>
      <c r="B42" s="17" t="s">
        <v>52</v>
      </c>
      <c r="C42" s="18" t="s">
        <v>175</v>
      </c>
      <c r="D42" s="19"/>
    </row>
    <row r="43" spans="1:4" ht="16.5" thickBot="1" x14ac:dyDescent="0.3">
      <c r="A43" s="8" t="s">
        <v>53</v>
      </c>
      <c r="B43" s="9" t="s">
        <v>54</v>
      </c>
      <c r="C43" s="10"/>
    </row>
    <row r="44" spans="1:4" ht="15.75" thickBot="1" x14ac:dyDescent="0.3">
      <c r="A44" s="12"/>
      <c r="B44" s="13"/>
      <c r="C44" s="14"/>
      <c r="D44" s="15"/>
    </row>
    <row r="45" spans="1:4" ht="30.75" thickBot="1" x14ac:dyDescent="0.3">
      <c r="A45" s="12"/>
      <c r="B45" s="34" t="s">
        <v>55</v>
      </c>
      <c r="C45" s="18" t="s">
        <v>252</v>
      </c>
      <c r="D45" s="19"/>
    </row>
    <row r="46" spans="1:4" ht="30.75" thickBot="1" x14ac:dyDescent="0.3">
      <c r="A46" s="12"/>
      <c r="B46" s="35" t="s">
        <v>56</v>
      </c>
      <c r="C46" s="18" t="s">
        <v>175</v>
      </c>
      <c r="D46" s="19"/>
    </row>
    <row r="47" spans="1:4" x14ac:dyDescent="0.25">
      <c r="A47" s="12"/>
      <c r="B47" s="36"/>
      <c r="C47" s="37"/>
      <c r="D47" s="19"/>
    </row>
    <row r="48" spans="1:4" ht="19.5" thickBot="1" x14ac:dyDescent="0.3">
      <c r="A48" s="28" t="s">
        <v>57</v>
      </c>
      <c r="B48" s="38" t="s">
        <v>58</v>
      </c>
      <c r="C48" s="39"/>
      <c r="D48" s="40"/>
    </row>
    <row r="49" spans="1:4" ht="15.75" thickBot="1" x14ac:dyDescent="0.3">
      <c r="A49" s="12"/>
      <c r="B49" s="13"/>
      <c r="C49" s="14"/>
      <c r="D49" s="15"/>
    </row>
    <row r="50" spans="1:4" ht="87" customHeight="1" thickBot="1" x14ac:dyDescent="0.3">
      <c r="A50" s="20" t="s">
        <v>59</v>
      </c>
      <c r="B50" s="41" t="s">
        <v>60</v>
      </c>
      <c r="C50" s="142" t="s">
        <v>198</v>
      </c>
      <c r="D50" s="19"/>
    </row>
    <row r="51" spans="1:4" ht="27.75" customHeight="1" thickBot="1" x14ac:dyDescent="0.3">
      <c r="A51" s="20" t="s">
        <v>61</v>
      </c>
      <c r="B51" s="34" t="s">
        <v>62</v>
      </c>
      <c r="C51" s="82" t="s">
        <v>180</v>
      </c>
      <c r="D51" s="19"/>
    </row>
    <row r="52" spans="1:4" ht="30" x14ac:dyDescent="0.25">
      <c r="A52" s="20" t="s">
        <v>63</v>
      </c>
      <c r="B52" s="41" t="s">
        <v>64</v>
      </c>
      <c r="C52" s="79" t="s">
        <v>184</v>
      </c>
      <c r="D52" s="19"/>
    </row>
    <row r="53" spans="1:4" ht="30.75" thickBot="1" x14ac:dyDescent="0.3">
      <c r="A53" s="20" t="s">
        <v>65</v>
      </c>
      <c r="B53" s="81" t="s">
        <v>66</v>
      </c>
      <c r="C53" s="79" t="s">
        <v>185</v>
      </c>
      <c r="D53" s="19"/>
    </row>
    <row r="54" spans="1:4" ht="40.5" customHeight="1" thickBot="1" x14ac:dyDescent="0.3">
      <c r="A54" s="20" t="s">
        <v>67</v>
      </c>
      <c r="B54" s="32" t="s">
        <v>68</v>
      </c>
      <c r="C54" s="18"/>
      <c r="D54" s="19"/>
    </row>
    <row r="55" spans="1:4" ht="45.75" thickBot="1" x14ac:dyDescent="0.3">
      <c r="A55" s="20" t="s">
        <v>69</v>
      </c>
      <c r="B55" s="34" t="s">
        <v>70</v>
      </c>
      <c r="C55" s="79" t="s">
        <v>350</v>
      </c>
      <c r="D55" s="19"/>
    </row>
    <row r="56" spans="1:4" ht="30.75" thickBot="1" x14ac:dyDescent="0.3">
      <c r="A56" s="20" t="s">
        <v>71</v>
      </c>
      <c r="B56" s="35" t="s">
        <v>72</v>
      </c>
      <c r="C56" s="79" t="s">
        <v>186</v>
      </c>
      <c r="D56" s="19"/>
    </row>
    <row r="57" spans="1:4" ht="16.5" thickBot="1" x14ac:dyDescent="0.3">
      <c r="A57" s="12"/>
      <c r="B57" s="9" t="s">
        <v>73</v>
      </c>
      <c r="C57" s="10"/>
    </row>
    <row r="58" spans="1:4" ht="15.75" thickBot="1" x14ac:dyDescent="0.3">
      <c r="A58" s="12"/>
      <c r="B58" s="13"/>
      <c r="C58" s="14"/>
      <c r="D58" s="15"/>
    </row>
    <row r="59" spans="1:4" ht="45.75" thickBot="1" x14ac:dyDescent="0.3">
      <c r="A59" s="21" t="s">
        <v>9</v>
      </c>
      <c r="B59" s="35" t="s">
        <v>74</v>
      </c>
      <c r="C59" s="18"/>
      <c r="D59" s="19"/>
    </row>
    <row r="60" spans="1:4" ht="16.5" thickBot="1" x14ac:dyDescent="0.3">
      <c r="A60" s="12"/>
      <c r="B60" s="9" t="s">
        <v>75</v>
      </c>
      <c r="C60" s="10"/>
    </row>
    <row r="61" spans="1:4" ht="15.75" thickBot="1" x14ac:dyDescent="0.3">
      <c r="A61" s="12"/>
      <c r="B61" s="13"/>
      <c r="C61" s="14"/>
      <c r="D61" s="15"/>
    </row>
    <row r="62" spans="1:4" ht="32.25" thickBot="1" x14ac:dyDescent="0.3">
      <c r="A62" s="21" t="s">
        <v>9</v>
      </c>
      <c r="B62" s="35" t="s">
        <v>76</v>
      </c>
      <c r="C62" s="18"/>
      <c r="D62" s="19"/>
    </row>
    <row r="63" spans="1:4" x14ac:dyDescent="0.25">
      <c r="A63" s="12"/>
      <c r="B63" s="10"/>
      <c r="C63" s="10"/>
    </row>
  </sheetData>
  <mergeCells count="1">
    <mergeCell ref="F14:F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6"/>
  <sheetViews>
    <sheetView zoomScale="90" zoomScaleNormal="90" workbookViewId="0">
      <selection activeCell="C47" sqref="C47"/>
    </sheetView>
  </sheetViews>
  <sheetFormatPr defaultColWidth="11.5703125" defaultRowHeight="15" x14ac:dyDescent="0.25"/>
  <cols>
    <col min="1" max="1" width="13.85546875" style="5" customWidth="1"/>
    <col min="2" max="2" width="55.5703125" style="11" customWidth="1"/>
    <col min="3" max="3" width="80.5703125" style="11" customWidth="1"/>
    <col min="4" max="4" width="10" style="11" customWidth="1"/>
    <col min="6" max="6" width="27.5703125" customWidth="1"/>
    <col min="7"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27.95" customHeight="1" thickBot="1" x14ac:dyDescent="0.3">
      <c r="A4" s="8" t="s">
        <v>3</v>
      </c>
      <c r="B4" s="9" t="s">
        <v>4</v>
      </c>
      <c r="C4" s="83"/>
    </row>
    <row r="5" spans="1:19" ht="15.75" thickBot="1" x14ac:dyDescent="0.3">
      <c r="A5" s="12"/>
      <c r="B5" s="13"/>
      <c r="C5" s="155"/>
      <c r="D5" s="15"/>
    </row>
    <row r="6" spans="1:19" ht="15.75" thickBot="1" x14ac:dyDescent="0.3">
      <c r="A6" s="16"/>
      <c r="B6" s="17" t="s">
        <v>5</v>
      </c>
      <c r="C6" s="75" t="s">
        <v>228</v>
      </c>
      <c r="D6" s="19"/>
    </row>
    <row r="7" spans="1:19" ht="15.75" thickBot="1" x14ac:dyDescent="0.3">
      <c r="A7" s="20" t="s">
        <v>6</v>
      </c>
      <c r="B7" s="17" t="s">
        <v>7</v>
      </c>
      <c r="C7" s="18" t="s">
        <v>229</v>
      </c>
      <c r="D7" s="19"/>
    </row>
    <row r="8" spans="1:19" ht="135.75" thickBot="1" x14ac:dyDescent="0.3">
      <c r="A8" s="20" t="s">
        <v>6</v>
      </c>
      <c r="B8" s="17" t="s">
        <v>8</v>
      </c>
      <c r="C8" s="84" t="s">
        <v>234</v>
      </c>
      <c r="D8" s="19"/>
      <c r="E8" s="138"/>
    </row>
    <row r="9" spans="1:19" ht="32.25" thickBot="1" x14ac:dyDescent="0.3">
      <c r="A9" s="21" t="s">
        <v>9</v>
      </c>
      <c r="B9" s="17" t="s">
        <v>10</v>
      </c>
      <c r="C9" s="18" t="s">
        <v>348</v>
      </c>
      <c r="D9" s="19"/>
      <c r="E9" s="138"/>
    </row>
    <row r="10" spans="1:19" ht="60.75" thickBot="1" x14ac:dyDescent="0.3">
      <c r="A10" s="8"/>
      <c r="B10" s="17" t="s">
        <v>11</v>
      </c>
      <c r="C10" s="147" t="s">
        <v>342</v>
      </c>
      <c r="D10" s="19"/>
      <c r="E10" s="138"/>
    </row>
    <row r="11" spans="1:19" ht="16.5" thickBot="1" x14ac:dyDescent="0.3">
      <c r="A11" s="8" t="s">
        <v>12</v>
      </c>
      <c r="B11" s="9" t="s">
        <v>13</v>
      </c>
      <c r="C11" s="10"/>
    </row>
    <row r="12" spans="1:19" ht="15.75" thickBot="1" x14ac:dyDescent="0.3">
      <c r="A12" s="12"/>
      <c r="B12" s="17" t="s">
        <v>14</v>
      </c>
      <c r="C12" s="91">
        <f>S14</f>
        <v>259.32932072226998</v>
      </c>
      <c r="D12" s="22" t="s">
        <v>15</v>
      </c>
      <c r="F12" s="86"/>
      <c r="G12" s="87"/>
      <c r="H12" s="92">
        <v>2021</v>
      </c>
      <c r="I12" s="92">
        <v>2022</v>
      </c>
      <c r="J12" s="92">
        <v>2023</v>
      </c>
      <c r="K12" s="92">
        <v>2024</v>
      </c>
      <c r="L12" s="92">
        <v>2025</v>
      </c>
      <c r="M12" s="92">
        <v>2026</v>
      </c>
      <c r="N12" s="92">
        <v>2027</v>
      </c>
      <c r="O12" s="92">
        <v>2028</v>
      </c>
      <c r="P12" s="92">
        <v>2029</v>
      </c>
      <c r="Q12" s="92">
        <v>2030</v>
      </c>
      <c r="R12" s="93" t="s">
        <v>84</v>
      </c>
      <c r="S12" s="94" t="s">
        <v>143</v>
      </c>
    </row>
    <row r="13" spans="1:19" ht="45.75" thickBot="1" x14ac:dyDescent="0.3">
      <c r="A13" s="12"/>
      <c r="B13" s="17" t="s">
        <v>16</v>
      </c>
      <c r="C13" s="91">
        <f>R14</f>
        <v>4.0584694754944115</v>
      </c>
      <c r="D13" s="24" t="s">
        <v>139</v>
      </c>
      <c r="F13" s="165" t="s">
        <v>142</v>
      </c>
      <c r="G13" s="18" t="s">
        <v>140</v>
      </c>
      <c r="H13" s="89">
        <f>'[2]Almene boliger'!$B$5</f>
        <v>0</v>
      </c>
      <c r="I13" s="89">
        <f>'[2]Almene boliger'!$C$5</f>
        <v>0.39600000000000002</v>
      </c>
      <c r="J13" s="89">
        <f>'[2]Almene boliger'!$D$5</f>
        <v>0.25919999999999999</v>
      </c>
      <c r="K13" s="89">
        <f>'[2]Almene boliger'!$E$5</f>
        <v>0.20879999999999999</v>
      </c>
      <c r="L13" s="89">
        <f>'[2]Almene boliger'!$F$5</f>
        <v>0.20879999999999999</v>
      </c>
      <c r="M13" s="89">
        <f>'[2]Almene boliger'!$G$5</f>
        <v>0.2088000000000001</v>
      </c>
      <c r="N13" s="89">
        <f>'[2]Almene boliger'!$H$5</f>
        <v>0.2088000000000001</v>
      </c>
      <c r="O13" s="89">
        <f>'[2]Almene boliger'!$I$5</f>
        <v>0.20879999999999987</v>
      </c>
      <c r="P13" s="89">
        <f>'[2]Almene boliger'!$J$5</f>
        <v>0</v>
      </c>
      <c r="Q13" s="89">
        <f>'[2]Almene boliger'!$K$5</f>
        <v>0</v>
      </c>
      <c r="R13" s="89">
        <f>SUM(H13:Q13)/10</f>
        <v>0.16992000000000002</v>
      </c>
      <c r="S13" s="95">
        <f>'[2]Almene boliger'!$L$6</f>
        <v>10.8576</v>
      </c>
    </row>
    <row r="14" spans="1:19" ht="30.75" thickBot="1" x14ac:dyDescent="0.3">
      <c r="A14" s="12"/>
      <c r="B14" s="17" t="s">
        <v>18</v>
      </c>
      <c r="C14" s="18"/>
      <c r="D14" s="19"/>
      <c r="F14" s="166"/>
      <c r="G14" s="88" t="s">
        <v>141</v>
      </c>
      <c r="H14" s="90">
        <f>(H13/41.868)*1000</f>
        <v>0</v>
      </c>
      <c r="I14" s="90">
        <f t="shared" ref="I14:S14" si="0">(I13/41.868)*1000</f>
        <v>9.4582975064488384</v>
      </c>
      <c r="J14" s="90">
        <f t="shared" si="0"/>
        <v>6.1908856405846944</v>
      </c>
      <c r="K14" s="90">
        <f t="shared" si="0"/>
        <v>4.9871023215821149</v>
      </c>
      <c r="L14" s="90">
        <f t="shared" si="0"/>
        <v>4.9871023215821149</v>
      </c>
      <c r="M14" s="90">
        <f t="shared" si="0"/>
        <v>4.9871023215821166</v>
      </c>
      <c r="N14" s="90">
        <f t="shared" si="0"/>
        <v>4.9871023215821166</v>
      </c>
      <c r="O14" s="90">
        <f t="shared" si="0"/>
        <v>4.9871023215821122</v>
      </c>
      <c r="P14" s="90">
        <f t="shared" si="0"/>
        <v>0</v>
      </c>
      <c r="Q14" s="90">
        <f t="shared" si="0"/>
        <v>0</v>
      </c>
      <c r="R14" s="90">
        <f t="shared" si="0"/>
        <v>4.0584694754944115</v>
      </c>
      <c r="S14" s="90">
        <f t="shared" si="0"/>
        <v>259.32932072226998</v>
      </c>
    </row>
    <row r="15" spans="1:19" ht="32.25" thickBot="1" x14ac:dyDescent="0.3">
      <c r="A15" s="21" t="s">
        <v>9</v>
      </c>
      <c r="B15" s="17" t="s">
        <v>19</v>
      </c>
      <c r="C15" s="18"/>
      <c r="D15" s="19"/>
    </row>
    <row r="16" spans="1:19" ht="32.25" thickBot="1" x14ac:dyDescent="0.3">
      <c r="A16" s="8" t="s">
        <v>20</v>
      </c>
      <c r="B16" s="9" t="s">
        <v>21</v>
      </c>
      <c r="C16" s="10"/>
    </row>
    <row r="17" spans="1:6" ht="45.75" thickBot="1" x14ac:dyDescent="0.3">
      <c r="A17" s="20" t="s">
        <v>22</v>
      </c>
      <c r="B17" s="17" t="s">
        <v>23</v>
      </c>
      <c r="C17" s="18" t="s">
        <v>230</v>
      </c>
      <c r="D17" s="19"/>
      <c r="E17" s="138"/>
      <c r="F17" s="72"/>
    </row>
    <row r="18" spans="1:6" ht="15.75" thickBot="1" x14ac:dyDescent="0.3">
      <c r="A18" s="20" t="s">
        <v>24</v>
      </c>
      <c r="B18" s="26" t="s">
        <v>25</v>
      </c>
      <c r="C18" s="18" t="s">
        <v>231</v>
      </c>
      <c r="D18" s="19"/>
      <c r="F18" s="72"/>
    </row>
    <row r="19" spans="1:6" ht="45.75" thickBot="1" x14ac:dyDescent="0.3">
      <c r="A19" s="20" t="s">
        <v>26</v>
      </c>
      <c r="B19" s="17" t="s">
        <v>27</v>
      </c>
      <c r="C19" s="18" t="s">
        <v>232</v>
      </c>
      <c r="D19" s="19"/>
      <c r="E19" s="138"/>
      <c r="F19" s="72"/>
    </row>
    <row r="20" spans="1:6" ht="30.75" thickBot="1" x14ac:dyDescent="0.3">
      <c r="A20" s="20" t="s">
        <v>28</v>
      </c>
      <c r="B20" s="17" t="s">
        <v>29</v>
      </c>
      <c r="C20" s="18" t="s">
        <v>387</v>
      </c>
      <c r="D20" s="19"/>
      <c r="F20" s="72"/>
    </row>
    <row r="21" spans="1:6" ht="15.75" thickBot="1" x14ac:dyDescent="0.3">
      <c r="A21" s="12"/>
      <c r="B21" s="17"/>
      <c r="C21" s="27"/>
      <c r="D21" s="19"/>
    </row>
    <row r="22" spans="1:6" ht="18.75" x14ac:dyDescent="0.25">
      <c r="A22" s="28" t="s">
        <v>30</v>
      </c>
      <c r="B22" s="29" t="s">
        <v>31</v>
      </c>
      <c r="C22" s="30"/>
      <c r="D22" s="31"/>
    </row>
    <row r="23" spans="1:6" ht="16.5" thickBot="1" x14ac:dyDescent="0.3">
      <c r="A23" s="8" t="s">
        <v>32</v>
      </c>
      <c r="B23" s="9" t="s">
        <v>33</v>
      </c>
      <c r="C23" s="10"/>
    </row>
    <row r="24" spans="1:6" ht="45.75" thickBot="1" x14ac:dyDescent="0.3">
      <c r="A24" s="20" t="s">
        <v>34</v>
      </c>
      <c r="B24" s="17" t="s">
        <v>35</v>
      </c>
      <c r="C24" s="18" t="s">
        <v>233</v>
      </c>
      <c r="D24" s="19"/>
      <c r="E24" s="123"/>
    </row>
    <row r="25" spans="1:6" ht="30.75" thickBot="1" x14ac:dyDescent="0.3">
      <c r="A25" s="20" t="s">
        <v>36</v>
      </c>
      <c r="B25" s="17" t="s">
        <v>37</v>
      </c>
      <c r="C25" s="18" t="s">
        <v>217</v>
      </c>
      <c r="D25" s="19"/>
    </row>
    <row r="26" spans="1:6" ht="45.75" thickBot="1" x14ac:dyDescent="0.3">
      <c r="A26" s="20" t="s">
        <v>38</v>
      </c>
      <c r="B26" s="32" t="s">
        <v>39</v>
      </c>
      <c r="C26" s="18" t="s">
        <v>235</v>
      </c>
      <c r="D26" s="19"/>
    </row>
    <row r="27" spans="1:6" ht="60.75" thickBot="1" x14ac:dyDescent="0.3">
      <c r="A27" s="12"/>
      <c r="B27" s="17" t="s">
        <v>40</v>
      </c>
      <c r="C27" s="18" t="s">
        <v>236</v>
      </c>
      <c r="D27" s="19"/>
      <c r="E27" s="146"/>
    </row>
    <row r="28" spans="1:6" ht="45.75" thickBot="1" x14ac:dyDescent="0.3">
      <c r="A28" s="21" t="s">
        <v>9</v>
      </c>
      <c r="B28" s="17" t="s">
        <v>41</v>
      </c>
      <c r="C28" s="18"/>
      <c r="D28" s="19"/>
    </row>
    <row r="29" spans="1:6" ht="16.5" thickBot="1" x14ac:dyDescent="0.3">
      <c r="A29" s="8" t="s">
        <v>42</v>
      </c>
      <c r="B29" s="9" t="s">
        <v>43</v>
      </c>
      <c r="C29" s="10"/>
    </row>
    <row r="30" spans="1:6" ht="75.75" thickBot="1" x14ac:dyDescent="0.3">
      <c r="A30" s="12"/>
      <c r="B30" s="17" t="s">
        <v>44</v>
      </c>
      <c r="C30" s="18" t="s">
        <v>237</v>
      </c>
      <c r="D30" s="19"/>
    </row>
    <row r="31" spans="1:6" ht="45.75" thickBot="1" x14ac:dyDescent="0.3">
      <c r="A31" s="12"/>
      <c r="B31" s="33" t="s">
        <v>45</v>
      </c>
      <c r="C31" s="18" t="s">
        <v>238</v>
      </c>
      <c r="D31" s="19"/>
    </row>
    <row r="32" spans="1:6" ht="30.75" thickBot="1" x14ac:dyDescent="0.3">
      <c r="A32" s="12"/>
      <c r="B32" s="33" t="s">
        <v>46</v>
      </c>
      <c r="C32" s="18"/>
      <c r="D32" s="19"/>
    </row>
    <row r="33" spans="1:5" ht="30.75" thickBot="1" x14ac:dyDescent="0.3">
      <c r="A33" s="12"/>
      <c r="B33" s="33" t="s">
        <v>47</v>
      </c>
      <c r="C33" s="18" t="s">
        <v>239</v>
      </c>
      <c r="D33" s="19"/>
      <c r="E33" s="146"/>
    </row>
    <row r="34" spans="1:5" ht="16.5" thickBot="1" x14ac:dyDescent="0.3">
      <c r="A34" s="8" t="s">
        <v>48</v>
      </c>
      <c r="B34" s="9" t="s">
        <v>49</v>
      </c>
      <c r="C34" s="10"/>
    </row>
    <row r="35" spans="1:5" ht="30.75" thickBot="1" x14ac:dyDescent="0.3">
      <c r="A35" s="12"/>
      <c r="B35" s="17" t="s">
        <v>50</v>
      </c>
      <c r="C35" s="18" t="s">
        <v>202</v>
      </c>
      <c r="D35" s="19"/>
    </row>
    <row r="36" spans="1:5" ht="30.75" thickBot="1" x14ac:dyDescent="0.3">
      <c r="A36" s="12"/>
      <c r="B36" s="17" t="s">
        <v>51</v>
      </c>
      <c r="C36" s="18" t="s">
        <v>240</v>
      </c>
      <c r="D36" s="19"/>
    </row>
    <row r="37" spans="1:5" ht="45.75" thickBot="1" x14ac:dyDescent="0.3">
      <c r="A37" s="12"/>
      <c r="B37" s="17" t="s">
        <v>52</v>
      </c>
      <c r="C37" s="18" t="s">
        <v>202</v>
      </c>
      <c r="D37" s="19"/>
    </row>
    <row r="38" spans="1:5" ht="16.5" thickBot="1" x14ac:dyDescent="0.3">
      <c r="A38" s="8" t="s">
        <v>53</v>
      </c>
      <c r="B38" s="9" t="s">
        <v>54</v>
      </c>
      <c r="C38" s="10"/>
    </row>
    <row r="39" spans="1:5" ht="30.75" thickBot="1" x14ac:dyDescent="0.3">
      <c r="A39" s="12"/>
      <c r="B39" s="34" t="s">
        <v>55</v>
      </c>
      <c r="C39" s="18" t="s">
        <v>252</v>
      </c>
      <c r="D39" s="19"/>
    </row>
    <row r="40" spans="1:5" ht="30.75" thickBot="1" x14ac:dyDescent="0.3">
      <c r="A40" s="12"/>
      <c r="B40" s="35" t="s">
        <v>56</v>
      </c>
      <c r="C40" s="18" t="s">
        <v>202</v>
      </c>
      <c r="D40" s="19"/>
    </row>
    <row r="41" spans="1:5" x14ac:dyDescent="0.25">
      <c r="A41" s="12"/>
      <c r="B41" s="36"/>
      <c r="C41" s="37"/>
      <c r="D41" s="19"/>
    </row>
    <row r="42" spans="1:5" ht="19.5" thickBot="1" x14ac:dyDescent="0.3">
      <c r="A42" s="28" t="s">
        <v>57</v>
      </c>
      <c r="B42" s="38" t="s">
        <v>58</v>
      </c>
      <c r="C42" s="39"/>
      <c r="D42" s="40"/>
    </row>
    <row r="43" spans="1:5" ht="30.75" thickBot="1" x14ac:dyDescent="0.3">
      <c r="A43" s="20" t="s">
        <v>59</v>
      </c>
      <c r="B43" s="41" t="s">
        <v>60</v>
      </c>
      <c r="C43" s="18" t="s">
        <v>242</v>
      </c>
      <c r="D43" s="19"/>
      <c r="E43" s="138"/>
    </row>
    <row r="44" spans="1:5" ht="15.75" thickBot="1" x14ac:dyDescent="0.3">
      <c r="A44" s="20" t="s">
        <v>61</v>
      </c>
      <c r="B44" s="34" t="s">
        <v>62</v>
      </c>
      <c r="C44" s="82" t="s">
        <v>241</v>
      </c>
      <c r="D44" s="19"/>
      <c r="E44" s="138"/>
    </row>
    <row r="45" spans="1:5" ht="30.75" thickBot="1" x14ac:dyDescent="0.3">
      <c r="A45" s="20" t="s">
        <v>63</v>
      </c>
      <c r="B45" s="34" t="s">
        <v>64</v>
      </c>
      <c r="C45" s="18"/>
      <c r="D45" s="19"/>
    </row>
    <row r="46" spans="1:5" ht="30.75" thickBot="1" x14ac:dyDescent="0.3">
      <c r="A46" s="20" t="s">
        <v>65</v>
      </c>
      <c r="B46" s="32" t="s">
        <v>66</v>
      </c>
      <c r="C46" s="18"/>
      <c r="D46" s="19"/>
    </row>
    <row r="47" spans="1:5" ht="30.75" thickBot="1" x14ac:dyDescent="0.3">
      <c r="A47" s="20" t="s">
        <v>67</v>
      </c>
      <c r="B47" s="32" t="s">
        <v>68</v>
      </c>
      <c r="C47" s="18"/>
      <c r="D47" s="19"/>
    </row>
    <row r="48" spans="1:5" ht="45.75" thickBot="1" x14ac:dyDescent="0.3">
      <c r="A48" s="20" t="s">
        <v>69</v>
      </c>
      <c r="B48" s="34" t="s">
        <v>70</v>
      </c>
      <c r="C48" s="18"/>
      <c r="D48" s="19"/>
    </row>
    <row r="49" spans="1:4" ht="30.75" thickBot="1" x14ac:dyDescent="0.3">
      <c r="A49" s="20" t="s">
        <v>71</v>
      </c>
      <c r="B49" s="35" t="s">
        <v>72</v>
      </c>
      <c r="C49" s="18"/>
      <c r="D49" s="19"/>
    </row>
    <row r="50" spans="1:4" ht="16.5" thickBot="1" x14ac:dyDescent="0.3">
      <c r="A50" s="12"/>
      <c r="B50" s="9" t="s">
        <v>73</v>
      </c>
      <c r="C50" s="10"/>
    </row>
    <row r="51" spans="1:4" ht="15.75" thickBot="1" x14ac:dyDescent="0.3">
      <c r="A51" s="12"/>
      <c r="B51" s="13"/>
      <c r="C51" s="14"/>
      <c r="D51" s="15"/>
    </row>
    <row r="52" spans="1:4" ht="45.75" thickBot="1" x14ac:dyDescent="0.3">
      <c r="A52" s="21" t="s">
        <v>9</v>
      </c>
      <c r="B52" s="35" t="s">
        <v>74</v>
      </c>
      <c r="C52" s="18"/>
      <c r="D52" s="19"/>
    </row>
    <row r="53" spans="1:4" ht="16.5" thickBot="1" x14ac:dyDescent="0.3">
      <c r="A53" s="12"/>
      <c r="B53" s="9" t="s">
        <v>75</v>
      </c>
      <c r="C53" s="10"/>
    </row>
    <row r="54" spans="1:4" ht="15.75" thickBot="1" x14ac:dyDescent="0.3">
      <c r="A54" s="12"/>
      <c r="B54" s="13"/>
      <c r="C54" s="14"/>
      <c r="D54" s="15"/>
    </row>
    <row r="55" spans="1:4" ht="32.25" thickBot="1" x14ac:dyDescent="0.3">
      <c r="A55" s="21" t="s">
        <v>9</v>
      </c>
      <c r="B55" s="35" t="s">
        <v>76</v>
      </c>
      <c r="C55" s="18"/>
      <c r="D55" s="19"/>
    </row>
    <row r="56" spans="1:4" x14ac:dyDescent="0.25">
      <c r="A56" s="12"/>
      <c r="B56" s="10"/>
      <c r="C56" s="10"/>
    </row>
  </sheetData>
  <mergeCells count="1">
    <mergeCell ref="F13:F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6"/>
  <sheetViews>
    <sheetView topLeftCell="B1" zoomScale="90" zoomScaleNormal="90" workbookViewId="0">
      <selection activeCell="E45" sqref="E45"/>
    </sheetView>
  </sheetViews>
  <sheetFormatPr defaultColWidth="11.5703125" defaultRowHeight="15" x14ac:dyDescent="0.25"/>
  <cols>
    <col min="1" max="1" width="13.85546875" style="5" customWidth="1"/>
    <col min="2" max="2" width="55.5703125" style="11" customWidth="1"/>
    <col min="3" max="3" width="80.5703125" style="11" customWidth="1"/>
    <col min="4" max="4" width="10" style="11" customWidth="1"/>
    <col min="6" max="6" width="27.5703125" customWidth="1"/>
    <col min="7"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27.6" customHeight="1" thickBot="1" x14ac:dyDescent="0.3">
      <c r="A4" s="8" t="s">
        <v>3</v>
      </c>
      <c r="B4" s="9" t="s">
        <v>4</v>
      </c>
      <c r="C4" s="83"/>
    </row>
    <row r="5" spans="1:19" ht="15.75" thickBot="1" x14ac:dyDescent="0.3">
      <c r="A5" s="12"/>
      <c r="B5" s="13"/>
      <c r="C5" s="155"/>
      <c r="D5" s="15"/>
    </row>
    <row r="6" spans="1:19" ht="15.75" thickBot="1" x14ac:dyDescent="0.3">
      <c r="A6" s="16"/>
      <c r="B6" s="17" t="s">
        <v>5</v>
      </c>
      <c r="C6" s="84" t="s">
        <v>272</v>
      </c>
      <c r="D6" s="157"/>
    </row>
    <row r="7" spans="1:19" ht="15.75" thickBot="1" x14ac:dyDescent="0.3">
      <c r="A7" s="20" t="s">
        <v>6</v>
      </c>
      <c r="B7" s="17" t="s">
        <v>7</v>
      </c>
      <c r="C7" s="18" t="s">
        <v>273</v>
      </c>
      <c r="D7" s="19"/>
    </row>
    <row r="8" spans="1:19" ht="270.75" thickBot="1" x14ac:dyDescent="0.3">
      <c r="A8" s="20" t="s">
        <v>6</v>
      </c>
      <c r="B8" s="17" t="s">
        <v>8</v>
      </c>
      <c r="C8" s="136" t="s">
        <v>354</v>
      </c>
      <c r="D8" s="19"/>
    </row>
    <row r="9" spans="1:19" ht="60.75" thickBot="1" x14ac:dyDescent="0.3">
      <c r="A9" s="21" t="s">
        <v>9</v>
      </c>
      <c r="B9" s="17" t="s">
        <v>10</v>
      </c>
      <c r="C9" s="85" t="s">
        <v>353</v>
      </c>
      <c r="D9" s="19"/>
      <c r="E9" s="146"/>
    </row>
    <row r="10" spans="1:19" ht="285.75" thickBot="1" x14ac:dyDescent="0.3">
      <c r="A10" s="8"/>
      <c r="B10" s="17" t="s">
        <v>11</v>
      </c>
      <c r="C10" s="73" t="s">
        <v>343</v>
      </c>
      <c r="D10" s="19"/>
      <c r="E10" s="138"/>
    </row>
    <row r="11" spans="1:19" ht="16.5" thickBot="1" x14ac:dyDescent="0.3">
      <c r="A11" s="8" t="s">
        <v>12</v>
      </c>
      <c r="B11" s="9" t="s">
        <v>13</v>
      </c>
      <c r="C11" s="10"/>
    </row>
    <row r="12" spans="1:19" ht="15.75" thickBot="1" x14ac:dyDescent="0.3">
      <c r="A12" s="12"/>
      <c r="B12" s="17" t="s">
        <v>14</v>
      </c>
      <c r="C12" s="91">
        <f>S14</f>
        <v>1180.1803315686757</v>
      </c>
      <c r="D12" s="22" t="s">
        <v>15</v>
      </c>
      <c r="F12" s="86"/>
      <c r="G12" s="87"/>
      <c r="H12" s="92">
        <v>2021</v>
      </c>
      <c r="I12" s="92">
        <v>2022</v>
      </c>
      <c r="J12" s="92">
        <v>2023</v>
      </c>
      <c r="K12" s="92">
        <v>2024</v>
      </c>
      <c r="L12" s="92">
        <v>2025</v>
      </c>
      <c r="M12" s="92">
        <v>2026</v>
      </c>
      <c r="N12" s="92">
        <v>2027</v>
      </c>
      <c r="O12" s="92">
        <v>2028</v>
      </c>
      <c r="P12" s="92">
        <v>2029</v>
      </c>
      <c r="Q12" s="92">
        <v>2030</v>
      </c>
      <c r="R12" s="93" t="s">
        <v>84</v>
      </c>
      <c r="S12" s="94" t="s">
        <v>143</v>
      </c>
    </row>
    <row r="13" spans="1:19" ht="45.75" thickBot="1" x14ac:dyDescent="0.3">
      <c r="A13" s="12"/>
      <c r="B13" s="17" t="s">
        <v>16</v>
      </c>
      <c r="C13" s="91">
        <f>R14</f>
        <v>18.043990824785865</v>
      </c>
      <c r="D13" s="24" t="s">
        <v>139</v>
      </c>
      <c r="F13" s="165" t="s">
        <v>142</v>
      </c>
      <c r="G13" s="18" t="s">
        <v>140</v>
      </c>
      <c r="H13" s="89">
        <f>'[2]Konveteringer, tilskud mv.'!$B$75</f>
        <v>1.4829059536619231</v>
      </c>
      <c r="I13" s="89">
        <f>'[2]Konveteringer, tilskud mv.'!$C$75</f>
        <v>1.0919360586601874</v>
      </c>
      <c r="J13" s="89">
        <f>'[2]Konveteringer, tilskud mv.'!$D$75</f>
        <v>1.0919360586601874</v>
      </c>
      <c r="K13" s="89">
        <f>'[2]Konveteringer, tilskud mv.'!$E$75</f>
        <v>1.0919360586601874</v>
      </c>
      <c r="L13" s="89">
        <f>'[2]Konveteringer, tilskud mv.'!$F$75</f>
        <v>0.83041595762582432</v>
      </c>
      <c r="M13" s="89">
        <f>'[2]Konveteringer, tilskud mv.'!$G$75</f>
        <v>0.41763606522735164</v>
      </c>
      <c r="N13" s="89">
        <f>'[2]Konveteringer, tilskud mv.'!$H$75</f>
        <v>0.3869729815064214</v>
      </c>
      <c r="O13" s="89">
        <f>'[2]Konveteringer, tilskud mv.'!$I$75</f>
        <v>0.3869729815064214</v>
      </c>
      <c r="P13" s="89">
        <f>'[2]Konveteringer, tilskud mv.'!$J$75</f>
        <v>0.3869729815064214</v>
      </c>
      <c r="Q13" s="89">
        <f>'[2]Konveteringer, tilskud mv.'!$K$75</f>
        <v>0.3869729815064214</v>
      </c>
      <c r="R13" s="89">
        <f>SUM(H13:Q13)/10</f>
        <v>0.75546580785213457</v>
      </c>
      <c r="S13" s="95">
        <f>'[2]Konveteringer, tilskud mv.'!$L$74</f>
        <v>49.411790122117317</v>
      </c>
    </row>
    <row r="14" spans="1:19" ht="30.75" thickBot="1" x14ac:dyDescent="0.3">
      <c r="A14" s="12"/>
      <c r="B14" s="17" t="s">
        <v>18</v>
      </c>
      <c r="C14" s="18"/>
      <c r="D14" s="19"/>
      <c r="F14" s="166"/>
      <c r="G14" s="88" t="s">
        <v>141</v>
      </c>
      <c r="H14" s="90">
        <f>(H13/41.868)*1000</f>
        <v>35.418600211663396</v>
      </c>
      <c r="I14" s="90">
        <f>(I13/41.868)*1000</f>
        <v>26.080444699058646</v>
      </c>
      <c r="J14" s="90">
        <f t="shared" ref="J14:S14" si="0">(J13/41.868)*1000</f>
        <v>26.080444699058646</v>
      </c>
      <c r="K14" s="90">
        <f t="shared" si="0"/>
        <v>26.080444699058646</v>
      </c>
      <c r="L14" s="90">
        <f t="shared" si="0"/>
        <v>19.834144397292068</v>
      </c>
      <c r="M14" s="90">
        <f t="shared" si="0"/>
        <v>9.9750660463206167</v>
      </c>
      <c r="N14" s="90">
        <f t="shared" si="0"/>
        <v>9.2426908738516627</v>
      </c>
      <c r="O14" s="90">
        <f t="shared" si="0"/>
        <v>9.2426908738516627</v>
      </c>
      <c r="P14" s="90">
        <f t="shared" si="0"/>
        <v>9.2426908738516627</v>
      </c>
      <c r="Q14" s="90">
        <f t="shared" si="0"/>
        <v>9.2426908738516627</v>
      </c>
      <c r="R14" s="90">
        <f t="shared" si="0"/>
        <v>18.043990824785865</v>
      </c>
      <c r="S14" s="90">
        <f t="shared" si="0"/>
        <v>1180.1803315686757</v>
      </c>
    </row>
    <row r="15" spans="1:19" ht="32.25" thickBot="1" x14ac:dyDescent="0.3">
      <c r="A15" s="21" t="s">
        <v>9</v>
      </c>
      <c r="B15" s="17" t="s">
        <v>19</v>
      </c>
      <c r="C15" s="18"/>
      <c r="D15" s="19"/>
    </row>
    <row r="16" spans="1:19" ht="32.25" thickBot="1" x14ac:dyDescent="0.3">
      <c r="A16" s="8" t="s">
        <v>20</v>
      </c>
      <c r="B16" s="9" t="s">
        <v>21</v>
      </c>
      <c r="C16" s="10"/>
    </row>
    <row r="17" spans="1:6" ht="45.75" thickBot="1" x14ac:dyDescent="0.3">
      <c r="A17" s="20" t="s">
        <v>22</v>
      </c>
      <c r="B17" s="17" t="s">
        <v>23</v>
      </c>
      <c r="C17" s="73" t="s">
        <v>274</v>
      </c>
      <c r="D17" s="19"/>
      <c r="F17" s="72"/>
    </row>
    <row r="18" spans="1:6" ht="15.75" thickBot="1" x14ac:dyDescent="0.3">
      <c r="A18" s="20" t="s">
        <v>24</v>
      </c>
      <c r="B18" s="26" t="s">
        <v>25</v>
      </c>
      <c r="C18" s="18" t="s">
        <v>275</v>
      </c>
      <c r="D18" s="19"/>
      <c r="F18" s="72"/>
    </row>
    <row r="19" spans="1:6" ht="59.1" customHeight="1" thickBot="1" x14ac:dyDescent="0.3">
      <c r="A19" s="20" t="s">
        <v>26</v>
      </c>
      <c r="B19" s="17" t="s">
        <v>27</v>
      </c>
      <c r="C19" s="85" t="s">
        <v>276</v>
      </c>
      <c r="D19" s="19"/>
      <c r="E19" s="123"/>
      <c r="F19" s="72"/>
    </row>
    <row r="20" spans="1:6" ht="30.75" thickBot="1" x14ac:dyDescent="0.3">
      <c r="A20" s="20" t="s">
        <v>28</v>
      </c>
      <c r="B20" s="17" t="s">
        <v>29</v>
      </c>
      <c r="C20" s="18"/>
      <c r="D20" s="19"/>
      <c r="F20" s="72"/>
    </row>
    <row r="21" spans="1:6" ht="15.75" thickBot="1" x14ac:dyDescent="0.3">
      <c r="A21" s="12"/>
      <c r="B21" s="17"/>
      <c r="C21" s="27"/>
      <c r="D21" s="19"/>
    </row>
    <row r="22" spans="1:6" ht="18.75" x14ac:dyDescent="0.25">
      <c r="A22" s="28" t="s">
        <v>30</v>
      </c>
      <c r="B22" s="29" t="s">
        <v>31</v>
      </c>
      <c r="C22" s="30"/>
      <c r="D22" s="31"/>
    </row>
    <row r="23" spans="1:6" ht="16.5" thickBot="1" x14ac:dyDescent="0.3">
      <c r="A23" s="8" t="s">
        <v>32</v>
      </c>
      <c r="B23" s="9" t="s">
        <v>33</v>
      </c>
      <c r="C23" s="10"/>
    </row>
    <row r="24" spans="1:6" ht="30.75" thickBot="1" x14ac:dyDescent="0.3">
      <c r="A24" s="20" t="s">
        <v>34</v>
      </c>
      <c r="B24" s="17" t="s">
        <v>35</v>
      </c>
      <c r="C24" s="18" t="s">
        <v>277</v>
      </c>
      <c r="D24" s="19"/>
    </row>
    <row r="25" spans="1:6" ht="30.75" thickBot="1" x14ac:dyDescent="0.3">
      <c r="A25" s="20" t="s">
        <v>36</v>
      </c>
      <c r="B25" s="17" t="s">
        <v>37</v>
      </c>
      <c r="C25" s="18" t="s">
        <v>217</v>
      </c>
      <c r="D25" s="19"/>
    </row>
    <row r="26" spans="1:6" ht="60.75" thickBot="1" x14ac:dyDescent="0.3">
      <c r="A26" s="20" t="s">
        <v>38</v>
      </c>
      <c r="B26" s="32" t="s">
        <v>39</v>
      </c>
      <c r="C26" s="18" t="s">
        <v>278</v>
      </c>
      <c r="D26" s="19"/>
    </row>
    <row r="27" spans="1:6" ht="30.75" thickBot="1" x14ac:dyDescent="0.3">
      <c r="A27" s="12"/>
      <c r="B27" s="17" t="s">
        <v>40</v>
      </c>
      <c r="C27" s="18" t="s">
        <v>279</v>
      </c>
      <c r="D27" s="19"/>
    </row>
    <row r="28" spans="1:6" ht="45.75" thickBot="1" x14ac:dyDescent="0.3">
      <c r="A28" s="21" t="s">
        <v>9</v>
      </c>
      <c r="B28" s="17" t="s">
        <v>41</v>
      </c>
      <c r="C28" s="18"/>
      <c r="D28" s="19"/>
    </row>
    <row r="29" spans="1:6" ht="16.5" thickBot="1" x14ac:dyDescent="0.3">
      <c r="A29" s="8" t="s">
        <v>42</v>
      </c>
      <c r="B29" s="9" t="s">
        <v>43</v>
      </c>
      <c r="C29" s="10"/>
    </row>
    <row r="30" spans="1:6" ht="90.75" thickBot="1" x14ac:dyDescent="0.3">
      <c r="A30" s="12"/>
      <c r="B30" s="17" t="s">
        <v>44</v>
      </c>
      <c r="C30" s="18" t="s">
        <v>280</v>
      </c>
      <c r="D30" s="19"/>
    </row>
    <row r="31" spans="1:6" ht="285.75" thickBot="1" x14ac:dyDescent="0.3">
      <c r="A31" s="12"/>
      <c r="B31" s="33" t="s">
        <v>45</v>
      </c>
      <c r="C31" s="85" t="s">
        <v>344</v>
      </c>
      <c r="D31" s="19"/>
    </row>
    <row r="32" spans="1:6" ht="60.75" thickBot="1" x14ac:dyDescent="0.3">
      <c r="A32" s="12"/>
      <c r="B32" s="33" t="s">
        <v>46</v>
      </c>
      <c r="C32" s="18" t="s">
        <v>281</v>
      </c>
      <c r="D32" s="19"/>
      <c r="E32" s="146"/>
    </row>
    <row r="33" spans="1:4" ht="45.75" thickBot="1" x14ac:dyDescent="0.3">
      <c r="A33" s="12"/>
      <c r="B33" s="33" t="s">
        <v>47</v>
      </c>
      <c r="C33" s="18" t="s">
        <v>282</v>
      </c>
      <c r="D33" s="19"/>
    </row>
    <row r="34" spans="1:4" ht="16.5" thickBot="1" x14ac:dyDescent="0.3">
      <c r="A34" s="8" t="s">
        <v>48</v>
      </c>
      <c r="B34" s="9" t="s">
        <v>49</v>
      </c>
      <c r="C34" s="10"/>
    </row>
    <row r="35" spans="1:4" ht="30.75" thickBot="1" x14ac:dyDescent="0.3">
      <c r="A35" s="12"/>
      <c r="B35" s="17" t="s">
        <v>50</v>
      </c>
      <c r="C35" s="18" t="s">
        <v>202</v>
      </c>
      <c r="D35" s="19"/>
    </row>
    <row r="36" spans="1:4" ht="105.75" thickBot="1" x14ac:dyDescent="0.3">
      <c r="A36" s="12"/>
      <c r="B36" s="17" t="s">
        <v>51</v>
      </c>
      <c r="C36" s="18" t="s">
        <v>283</v>
      </c>
      <c r="D36" s="19"/>
    </row>
    <row r="37" spans="1:4" ht="45.75" thickBot="1" x14ac:dyDescent="0.3">
      <c r="A37" s="12"/>
      <c r="B37" s="17" t="s">
        <v>52</v>
      </c>
      <c r="C37" s="18" t="s">
        <v>202</v>
      </c>
      <c r="D37" s="19"/>
    </row>
    <row r="38" spans="1:4" ht="16.5" thickBot="1" x14ac:dyDescent="0.3">
      <c r="A38" s="8" t="s">
        <v>53</v>
      </c>
      <c r="B38" s="9" t="s">
        <v>54</v>
      </c>
      <c r="C38" s="10"/>
    </row>
    <row r="39" spans="1:4" ht="30.75" thickBot="1" x14ac:dyDescent="0.3">
      <c r="A39" s="12"/>
      <c r="B39" s="34" t="s">
        <v>55</v>
      </c>
      <c r="C39" s="18" t="s">
        <v>252</v>
      </c>
      <c r="D39" s="19"/>
    </row>
    <row r="40" spans="1:4" ht="30.75" thickBot="1" x14ac:dyDescent="0.3">
      <c r="A40" s="12"/>
      <c r="B40" s="35" t="s">
        <v>56</v>
      </c>
      <c r="C40" s="18" t="s">
        <v>202</v>
      </c>
      <c r="D40" s="19"/>
    </row>
    <row r="41" spans="1:4" x14ac:dyDescent="0.25">
      <c r="A41" s="12"/>
      <c r="B41" s="36"/>
      <c r="C41" s="37"/>
      <c r="D41" s="19"/>
    </row>
    <row r="42" spans="1:4" ht="19.5" thickBot="1" x14ac:dyDescent="0.3">
      <c r="A42" s="28" t="s">
        <v>57</v>
      </c>
      <c r="B42" s="38" t="s">
        <v>58</v>
      </c>
      <c r="C42" s="39"/>
      <c r="D42" s="40"/>
    </row>
    <row r="43" spans="1:4" ht="60.75" thickBot="1" x14ac:dyDescent="0.3">
      <c r="A43" s="20" t="s">
        <v>59</v>
      </c>
      <c r="B43" s="41" t="s">
        <v>60</v>
      </c>
      <c r="C43" s="18" t="s">
        <v>284</v>
      </c>
      <c r="D43" s="19"/>
    </row>
    <row r="44" spans="1:4" ht="15.75" thickBot="1" x14ac:dyDescent="0.3">
      <c r="A44" s="20" t="s">
        <v>61</v>
      </c>
      <c r="B44" s="34" t="s">
        <v>62</v>
      </c>
      <c r="C44" s="82" t="s">
        <v>274</v>
      </c>
      <c r="D44" s="19"/>
    </row>
    <row r="45" spans="1:4" ht="30.75" thickBot="1" x14ac:dyDescent="0.3">
      <c r="A45" s="20" t="s">
        <v>63</v>
      </c>
      <c r="B45" s="34" t="s">
        <v>64</v>
      </c>
      <c r="C45" s="18" t="s">
        <v>211</v>
      </c>
      <c r="D45" s="19"/>
    </row>
    <row r="46" spans="1:4" ht="30.75" thickBot="1" x14ac:dyDescent="0.3">
      <c r="A46" s="20" t="s">
        <v>65</v>
      </c>
      <c r="B46" s="32" t="s">
        <v>66</v>
      </c>
      <c r="C46" s="18" t="s">
        <v>285</v>
      </c>
      <c r="D46" s="19"/>
    </row>
    <row r="47" spans="1:4" ht="30.75" thickBot="1" x14ac:dyDescent="0.3">
      <c r="A47" s="20" t="s">
        <v>67</v>
      </c>
      <c r="B47" s="32" t="s">
        <v>68</v>
      </c>
      <c r="C47" s="18"/>
      <c r="D47" s="19"/>
    </row>
    <row r="48" spans="1:4" ht="45.75" thickBot="1" x14ac:dyDescent="0.3">
      <c r="A48" s="20" t="s">
        <v>69</v>
      </c>
      <c r="B48" s="34" t="s">
        <v>70</v>
      </c>
      <c r="C48" s="18" t="s">
        <v>202</v>
      </c>
      <c r="D48" s="19"/>
    </row>
    <row r="49" spans="1:5" ht="30.75" thickBot="1" x14ac:dyDescent="0.3">
      <c r="A49" s="20" t="s">
        <v>71</v>
      </c>
      <c r="B49" s="35" t="s">
        <v>72</v>
      </c>
      <c r="C49" s="18" t="s">
        <v>286</v>
      </c>
      <c r="D49" s="19"/>
      <c r="E49" s="138"/>
    </row>
    <row r="50" spans="1:5" ht="16.5" thickBot="1" x14ac:dyDescent="0.3">
      <c r="A50" s="12"/>
      <c r="B50" s="9" t="s">
        <v>73</v>
      </c>
      <c r="C50" s="10"/>
    </row>
    <row r="51" spans="1:5" ht="15.75" thickBot="1" x14ac:dyDescent="0.3">
      <c r="A51" s="12"/>
      <c r="B51" s="13"/>
      <c r="C51" s="14"/>
      <c r="D51" s="15"/>
    </row>
    <row r="52" spans="1:5" ht="45.75" thickBot="1" x14ac:dyDescent="0.3">
      <c r="A52" s="21" t="s">
        <v>9</v>
      </c>
      <c r="B52" s="35" t="s">
        <v>74</v>
      </c>
      <c r="C52" s="85" t="s">
        <v>287</v>
      </c>
      <c r="D52" s="19"/>
    </row>
    <row r="53" spans="1:5" ht="16.5" thickBot="1" x14ac:dyDescent="0.3">
      <c r="A53" s="12"/>
      <c r="B53" s="9" t="s">
        <v>75</v>
      </c>
      <c r="C53" s="10"/>
    </row>
    <row r="54" spans="1:5" ht="15.75" thickBot="1" x14ac:dyDescent="0.3">
      <c r="A54" s="12"/>
      <c r="B54" s="13"/>
      <c r="C54" s="14"/>
      <c r="D54" s="15"/>
    </row>
    <row r="55" spans="1:5" ht="32.25" thickBot="1" x14ac:dyDescent="0.3">
      <c r="A55" s="21" t="s">
        <v>9</v>
      </c>
      <c r="B55" s="35" t="s">
        <v>76</v>
      </c>
      <c r="C55" s="18"/>
      <c r="D55" s="19"/>
    </row>
    <row r="56" spans="1:5" x14ac:dyDescent="0.25">
      <c r="A56" s="12"/>
      <c r="B56" s="10"/>
      <c r="C56" s="10"/>
    </row>
  </sheetData>
  <mergeCells count="1">
    <mergeCell ref="F13:F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6"/>
  <sheetViews>
    <sheetView zoomScale="70" zoomScaleNormal="70" workbookViewId="0">
      <selection activeCell="F6" sqref="F6"/>
    </sheetView>
  </sheetViews>
  <sheetFormatPr defaultRowHeight="15" x14ac:dyDescent="0.25"/>
  <cols>
    <col min="1" max="1" width="11.28515625" customWidth="1"/>
    <col min="2" max="2" width="55.7109375" customWidth="1"/>
    <col min="3" max="3" width="80.7109375" customWidth="1"/>
    <col min="4" max="4" width="10" customWidth="1"/>
    <col min="6" max="6" width="27.7109375" customWidth="1"/>
    <col min="7" max="15" width="7.7109375" customWidth="1"/>
  </cols>
  <sheetData>
    <row r="1" spans="1:19" ht="60" x14ac:dyDescent="0.3">
      <c r="A1" s="1" t="s">
        <v>0</v>
      </c>
      <c r="B1" s="106" t="s">
        <v>145</v>
      </c>
      <c r="C1" s="107"/>
      <c r="D1" s="107"/>
    </row>
    <row r="2" spans="1:19" ht="17.25" x14ac:dyDescent="0.3">
      <c r="A2" s="5"/>
      <c r="B2" s="6"/>
      <c r="C2" s="7"/>
      <c r="D2" s="7"/>
    </row>
    <row r="3" spans="1:19" ht="32.25" thickBot="1" x14ac:dyDescent="0.3">
      <c r="A3" s="108" t="s">
        <v>146</v>
      </c>
      <c r="B3" s="109" t="s">
        <v>4</v>
      </c>
      <c r="C3" s="11"/>
      <c r="D3" s="11"/>
    </row>
    <row r="4" spans="1:19" ht="15.75" thickBot="1" x14ac:dyDescent="0.3">
      <c r="A4" s="5"/>
      <c r="B4" s="110"/>
      <c r="C4" s="111"/>
      <c r="D4" s="111"/>
    </row>
    <row r="5" spans="1:19" ht="33.75" customHeight="1" thickBot="1" x14ac:dyDescent="0.3">
      <c r="A5" s="5"/>
      <c r="B5" s="112" t="s">
        <v>147</v>
      </c>
      <c r="C5" s="113" t="s">
        <v>191</v>
      </c>
      <c r="D5" s="19"/>
    </row>
    <row r="6" spans="1:19" ht="82.5" customHeight="1" thickBot="1" x14ac:dyDescent="0.3">
      <c r="A6" s="114" t="s">
        <v>148</v>
      </c>
      <c r="B6" s="112" t="s">
        <v>149</v>
      </c>
      <c r="C6" s="140" t="s">
        <v>192</v>
      </c>
      <c r="D6" s="19"/>
    </row>
    <row r="7" spans="1:19" ht="26.25" customHeight="1" thickBot="1" x14ac:dyDescent="0.3">
      <c r="A7" s="114" t="s">
        <v>150</v>
      </c>
      <c r="B7" s="112" t="s">
        <v>151</v>
      </c>
      <c r="C7" s="113" t="s">
        <v>363</v>
      </c>
      <c r="D7" s="19"/>
    </row>
    <row r="8" spans="1:19" ht="29.25" customHeight="1" thickBot="1" x14ac:dyDescent="0.3">
      <c r="A8" s="114" t="s">
        <v>152</v>
      </c>
      <c r="B8" s="112" t="s">
        <v>153</v>
      </c>
      <c r="C8" s="113" t="s">
        <v>355</v>
      </c>
      <c r="D8" s="19"/>
    </row>
    <row r="9" spans="1:19" ht="42" customHeight="1" thickBot="1" x14ac:dyDescent="0.3">
      <c r="A9" s="114" t="s">
        <v>154</v>
      </c>
      <c r="B9" s="115" t="s">
        <v>155</v>
      </c>
      <c r="C9" s="113" t="s">
        <v>190</v>
      </c>
      <c r="D9" s="19"/>
    </row>
    <row r="10" spans="1:19" ht="44.25" customHeight="1" thickBot="1" x14ac:dyDescent="0.3">
      <c r="A10" s="5"/>
      <c r="B10" s="112" t="s">
        <v>156</v>
      </c>
      <c r="C10" s="113" t="s">
        <v>358</v>
      </c>
      <c r="D10" s="19"/>
    </row>
    <row r="11" spans="1:19" ht="16.5" thickBot="1" x14ac:dyDescent="0.3">
      <c r="A11" s="108" t="s">
        <v>157</v>
      </c>
      <c r="B11" s="109" t="s">
        <v>158</v>
      </c>
      <c r="C11" s="11"/>
      <c r="D11" s="11"/>
    </row>
    <row r="12" spans="1:19" ht="15.75" thickBot="1" x14ac:dyDescent="0.3">
      <c r="A12" s="5"/>
      <c r="B12" s="110"/>
      <c r="C12" s="111"/>
      <c r="D12" s="111"/>
    </row>
    <row r="13" spans="1:19" ht="39" customHeight="1" thickBot="1" x14ac:dyDescent="0.3">
      <c r="A13" s="5"/>
      <c r="B13" s="112" t="s">
        <v>14</v>
      </c>
      <c r="C13" s="120">
        <f>S15</f>
        <v>375.37823104150539</v>
      </c>
      <c r="D13" s="113"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8" customHeight="1" thickBot="1" x14ac:dyDescent="0.3">
      <c r="A14" s="108"/>
      <c r="B14" s="112" t="s">
        <v>159</v>
      </c>
      <c r="C14" s="120">
        <f>R15</f>
        <v>37.537823104150547</v>
      </c>
      <c r="D14" s="116" t="s">
        <v>17</v>
      </c>
      <c r="F14" s="165" t="s">
        <v>142</v>
      </c>
      <c r="G14" s="18" t="s">
        <v>140</v>
      </c>
      <c r="H14" s="89">
        <v>0</v>
      </c>
      <c r="I14" s="89">
        <v>0</v>
      </c>
      <c r="J14" s="89">
        <v>0.31917960576000004</v>
      </c>
      <c r="K14" s="89">
        <v>0.57480700557311992</v>
      </c>
      <c r="L14" s="89">
        <v>2.4703915276521049</v>
      </c>
      <c r="M14" s="89">
        <v>2.4703915276521049</v>
      </c>
      <c r="N14" s="89">
        <v>2.4703915276521049</v>
      </c>
      <c r="O14" s="89">
        <v>2.4703915276521049</v>
      </c>
      <c r="P14" s="89">
        <v>2.4703915276521049</v>
      </c>
      <c r="Q14" s="89">
        <v>2.4703915276521049</v>
      </c>
      <c r="R14" s="89">
        <f>AVERAGE(H14:Q14)</f>
        <v>1.5716335777245747</v>
      </c>
      <c r="S14" s="95">
        <v>15.716335777245748</v>
      </c>
    </row>
    <row r="15" spans="1:19" ht="39" customHeight="1" thickBot="1" x14ac:dyDescent="0.3">
      <c r="A15" s="108"/>
      <c r="B15" s="112" t="s">
        <v>160</v>
      </c>
      <c r="C15" s="113" t="s">
        <v>175</v>
      </c>
      <c r="D15" s="19"/>
      <c r="F15" s="166"/>
      <c r="G15" s="88" t="s">
        <v>141</v>
      </c>
      <c r="H15" s="90">
        <f>+(H14/41.868)*1000</f>
        <v>0</v>
      </c>
      <c r="I15" s="90">
        <f t="shared" ref="I15:Q15" si="0">+(I14/41.868)*1000</f>
        <v>0</v>
      </c>
      <c r="J15" s="90">
        <f t="shared" si="0"/>
        <v>7.6234739122957871</v>
      </c>
      <c r="K15" s="90">
        <f t="shared" si="0"/>
        <v>13.729029463387789</v>
      </c>
      <c r="L15" s="90">
        <f t="shared" si="0"/>
        <v>59.004287944303641</v>
      </c>
      <c r="M15" s="90">
        <f t="shared" si="0"/>
        <v>59.004287944303641</v>
      </c>
      <c r="N15" s="90">
        <f t="shared" si="0"/>
        <v>59.004287944303641</v>
      </c>
      <c r="O15" s="90">
        <f t="shared" si="0"/>
        <v>59.004287944303641</v>
      </c>
      <c r="P15" s="90">
        <f>+(P14/41.868)*1000</f>
        <v>59.004287944303641</v>
      </c>
      <c r="Q15" s="90">
        <f t="shared" si="0"/>
        <v>59.004287944303641</v>
      </c>
      <c r="R15" s="90">
        <f>AVERAGE(H15:Q15)</f>
        <v>37.537823104150547</v>
      </c>
      <c r="S15" s="96">
        <f t="shared" ref="S15" si="1">+(S14/41.868)*1000</f>
        <v>375.37823104150539</v>
      </c>
    </row>
    <row r="16" spans="1:19" ht="15.75" thickBot="1" x14ac:dyDescent="0.3">
      <c r="A16" s="114"/>
      <c r="B16" s="112"/>
      <c r="C16" s="113"/>
      <c r="D16" s="19"/>
    </row>
    <row r="17" spans="1:5" ht="16.5" thickBot="1" x14ac:dyDescent="0.3">
      <c r="A17" s="108" t="s">
        <v>161</v>
      </c>
      <c r="B17" s="109" t="s">
        <v>162</v>
      </c>
      <c r="C17" s="11"/>
      <c r="D17" s="11"/>
    </row>
    <row r="18" spans="1:5" ht="15.75" thickBot="1" x14ac:dyDescent="0.3">
      <c r="A18" s="114"/>
      <c r="B18" s="110"/>
      <c r="C18" s="111"/>
      <c r="D18" s="111"/>
    </row>
    <row r="19" spans="1:5" ht="98.25" customHeight="1" thickBot="1" x14ac:dyDescent="0.3">
      <c r="A19" s="114"/>
      <c r="B19" s="112" t="s">
        <v>163</v>
      </c>
      <c r="C19" s="113" t="s">
        <v>356</v>
      </c>
      <c r="D19" s="113"/>
    </row>
    <row r="20" spans="1:5" ht="168" customHeight="1" thickBot="1" x14ac:dyDescent="0.3">
      <c r="A20" s="114"/>
      <c r="B20" s="115" t="s">
        <v>164</v>
      </c>
      <c r="C20" s="113" t="s">
        <v>359</v>
      </c>
      <c r="D20" s="113"/>
    </row>
    <row r="21" spans="1:5" ht="75" customHeight="1" thickBot="1" x14ac:dyDescent="0.3">
      <c r="A21" s="5"/>
      <c r="B21" s="112" t="s">
        <v>165</v>
      </c>
      <c r="C21" s="113" t="s">
        <v>357</v>
      </c>
      <c r="D21" s="113"/>
    </row>
    <row r="22" spans="1:5" ht="85.5" customHeight="1" thickBot="1" x14ac:dyDescent="0.3">
      <c r="A22" s="117"/>
      <c r="B22" s="115" t="s">
        <v>166</v>
      </c>
      <c r="C22" s="113" t="s">
        <v>357</v>
      </c>
      <c r="D22" s="113"/>
    </row>
    <row r="23" spans="1:5" ht="120.75" customHeight="1" thickBot="1" x14ac:dyDescent="0.3">
      <c r="A23" s="117"/>
      <c r="B23" s="118" t="s">
        <v>167</v>
      </c>
      <c r="C23" s="113" t="s">
        <v>371</v>
      </c>
      <c r="D23" s="113"/>
    </row>
    <row r="24" spans="1:5" ht="56.25" customHeight="1" thickBot="1" x14ac:dyDescent="0.3">
      <c r="A24" s="108"/>
      <c r="B24" s="118" t="s">
        <v>168</v>
      </c>
      <c r="C24" s="113" t="s">
        <v>193</v>
      </c>
      <c r="D24" s="113"/>
    </row>
    <row r="25" spans="1:5" ht="37.5" customHeight="1" thickBot="1" x14ac:dyDescent="0.3">
      <c r="A25" s="5"/>
      <c r="B25" s="118" t="s">
        <v>169</v>
      </c>
      <c r="C25" s="113"/>
      <c r="D25" s="113"/>
    </row>
    <row r="26" spans="1:5" ht="46.5" customHeight="1" thickBot="1" x14ac:dyDescent="0.3">
      <c r="A26" s="114"/>
      <c r="B26" s="118" t="s">
        <v>170</v>
      </c>
      <c r="C26" s="113" t="s">
        <v>364</v>
      </c>
      <c r="D26" s="113"/>
      <c r="E26" s="146"/>
    </row>
  </sheetData>
  <mergeCells count="1">
    <mergeCell ref="F14:F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6"/>
  <sheetViews>
    <sheetView zoomScale="74" workbookViewId="0">
      <selection activeCell="C24" sqref="C24"/>
    </sheetView>
  </sheetViews>
  <sheetFormatPr defaultRowHeight="15" x14ac:dyDescent="0.25"/>
  <cols>
    <col min="1" max="1" width="11.28515625" customWidth="1"/>
    <col min="2" max="2" width="55.7109375" customWidth="1"/>
    <col min="3" max="3" width="80.7109375" customWidth="1"/>
    <col min="4" max="4" width="10" customWidth="1"/>
    <col min="6" max="6" width="27.7109375" customWidth="1"/>
    <col min="7" max="15" width="7.7109375" customWidth="1"/>
  </cols>
  <sheetData>
    <row r="1" spans="1:19" ht="60" x14ac:dyDescent="0.3">
      <c r="A1" s="1" t="s">
        <v>0</v>
      </c>
      <c r="B1" s="106" t="s">
        <v>145</v>
      </c>
      <c r="C1" s="107"/>
      <c r="D1" s="107"/>
    </row>
    <row r="2" spans="1:19" ht="17.25" x14ac:dyDescent="0.3">
      <c r="A2" s="5"/>
      <c r="B2" s="6"/>
      <c r="C2" s="7"/>
      <c r="D2" s="7"/>
    </row>
    <row r="3" spans="1:19" ht="32.25" thickBot="1" x14ac:dyDescent="0.3">
      <c r="A3" s="108" t="s">
        <v>146</v>
      </c>
      <c r="B3" s="109" t="s">
        <v>4</v>
      </c>
      <c r="C3" s="11"/>
      <c r="D3" s="11"/>
    </row>
    <row r="4" spans="1:19" ht="15.75" thickBot="1" x14ac:dyDescent="0.3">
      <c r="A4" s="5"/>
      <c r="B4" s="110"/>
      <c r="C4" s="111"/>
      <c r="D4" s="111"/>
    </row>
    <row r="5" spans="1:19" ht="33.75" customHeight="1" thickBot="1" x14ac:dyDescent="0.3">
      <c r="A5" s="5"/>
      <c r="B5" s="112" t="s">
        <v>147</v>
      </c>
      <c r="C5" s="113" t="s">
        <v>196</v>
      </c>
      <c r="D5" s="19"/>
    </row>
    <row r="6" spans="1:19" ht="82.5" customHeight="1" thickBot="1" x14ac:dyDescent="0.3">
      <c r="A6" s="114" t="s">
        <v>148</v>
      </c>
      <c r="B6" s="112" t="s">
        <v>149</v>
      </c>
      <c r="C6" s="140" t="s">
        <v>197</v>
      </c>
      <c r="D6" s="19"/>
    </row>
    <row r="7" spans="1:19" ht="26.25" customHeight="1" thickBot="1" x14ac:dyDescent="0.3">
      <c r="A7" s="114" t="s">
        <v>150</v>
      </c>
      <c r="B7" s="112" t="s">
        <v>151</v>
      </c>
      <c r="C7" s="113" t="s">
        <v>188</v>
      </c>
      <c r="D7" s="19"/>
    </row>
    <row r="8" spans="1:19" ht="29.25" customHeight="1" thickBot="1" x14ac:dyDescent="0.3">
      <c r="A8" s="114" t="s">
        <v>152</v>
      </c>
      <c r="B8" s="112" t="s">
        <v>153</v>
      </c>
      <c r="C8" s="113" t="s">
        <v>189</v>
      </c>
      <c r="D8" s="19"/>
    </row>
    <row r="9" spans="1:19" ht="42" customHeight="1" thickBot="1" x14ac:dyDescent="0.3">
      <c r="A9" s="114" t="s">
        <v>154</v>
      </c>
      <c r="B9" s="115" t="s">
        <v>155</v>
      </c>
      <c r="C9" s="113" t="s">
        <v>194</v>
      </c>
      <c r="D9" s="19"/>
    </row>
    <row r="10" spans="1:19" ht="44.25" customHeight="1" thickBot="1" x14ac:dyDescent="0.3">
      <c r="A10" s="5"/>
      <c r="B10" s="112" t="s">
        <v>156</v>
      </c>
      <c r="C10" s="113" t="s">
        <v>195</v>
      </c>
      <c r="D10" s="19"/>
    </row>
    <row r="11" spans="1:19" ht="16.5" thickBot="1" x14ac:dyDescent="0.3">
      <c r="A11" s="108" t="s">
        <v>157</v>
      </c>
      <c r="B11" s="109" t="s">
        <v>158</v>
      </c>
      <c r="C11" s="11"/>
      <c r="D11" s="11"/>
    </row>
    <row r="12" spans="1:19" ht="15.75" thickBot="1" x14ac:dyDescent="0.3">
      <c r="A12" s="5"/>
      <c r="B12" s="110"/>
      <c r="C12" s="111"/>
      <c r="D12" s="111"/>
    </row>
    <row r="13" spans="1:19" ht="39" customHeight="1" thickBot="1" x14ac:dyDescent="0.3">
      <c r="A13" s="5"/>
      <c r="B13" s="112" t="s">
        <v>14</v>
      </c>
      <c r="C13" s="120">
        <f>S15</f>
        <v>712.96166155829849</v>
      </c>
      <c r="D13" s="113" t="s">
        <v>15</v>
      </c>
      <c r="F13" s="86"/>
      <c r="G13" s="87"/>
      <c r="H13" s="92">
        <v>2021</v>
      </c>
      <c r="I13" s="92">
        <v>2022</v>
      </c>
      <c r="J13" s="92">
        <v>2023</v>
      </c>
      <c r="K13" s="92">
        <v>2024</v>
      </c>
      <c r="L13" s="92">
        <v>2025</v>
      </c>
      <c r="M13" s="92">
        <v>2026</v>
      </c>
      <c r="N13" s="92">
        <v>2027</v>
      </c>
      <c r="O13" s="92">
        <v>2028</v>
      </c>
      <c r="P13" s="92">
        <v>2029</v>
      </c>
      <c r="Q13" s="92">
        <v>2030</v>
      </c>
      <c r="R13" s="93" t="s">
        <v>84</v>
      </c>
      <c r="S13" s="94" t="s">
        <v>143</v>
      </c>
    </row>
    <row r="14" spans="1:19" ht="48" customHeight="1" thickBot="1" x14ac:dyDescent="0.3">
      <c r="A14" s="108"/>
      <c r="B14" s="112" t="s">
        <v>159</v>
      </c>
      <c r="C14" s="120">
        <f>R15</f>
        <v>71.296166155829852</v>
      </c>
      <c r="D14" s="116" t="s">
        <v>17</v>
      </c>
      <c r="F14" s="165" t="s">
        <v>142</v>
      </c>
      <c r="G14" s="18" t="s">
        <v>140</v>
      </c>
      <c r="H14" s="89">
        <v>0</v>
      </c>
      <c r="I14" s="89">
        <v>0</v>
      </c>
      <c r="J14" s="89">
        <v>0</v>
      </c>
      <c r="K14" s="89">
        <v>0</v>
      </c>
      <c r="L14" s="89">
        <v>3.0282548891914858</v>
      </c>
      <c r="M14" s="89">
        <v>3.8069715232564145</v>
      </c>
      <c r="N14" s="89">
        <v>4.5856881573213428</v>
      </c>
      <c r="O14" s="89">
        <v>5.3644047913862716</v>
      </c>
      <c r="P14" s="89">
        <v>6.1431214254512003</v>
      </c>
      <c r="Q14" s="89">
        <v>6.9218380595161291</v>
      </c>
      <c r="R14" s="89">
        <f>AVERAGE(H14:Q14)</f>
        <v>2.9850278846122844</v>
      </c>
      <c r="S14" s="95">
        <v>29.850278846122844</v>
      </c>
    </row>
    <row r="15" spans="1:19" ht="39" customHeight="1" thickBot="1" x14ac:dyDescent="0.3">
      <c r="A15" s="108"/>
      <c r="B15" s="112" t="s">
        <v>160</v>
      </c>
      <c r="C15" s="113" t="s">
        <v>175</v>
      </c>
      <c r="D15" s="19"/>
      <c r="F15" s="166"/>
      <c r="G15" s="88" t="s">
        <v>141</v>
      </c>
      <c r="H15" s="90">
        <f t="shared" ref="H15:Q15" si="0">+(H14/41.868)*1000</f>
        <v>0</v>
      </c>
      <c r="I15" s="90">
        <f t="shared" si="0"/>
        <v>0</v>
      </c>
      <c r="J15" s="90">
        <f t="shared" si="0"/>
        <v>0</v>
      </c>
      <c r="K15" s="90">
        <f t="shared" si="0"/>
        <v>0</v>
      </c>
      <c r="L15" s="90">
        <f t="shared" si="0"/>
        <v>72.32862542255387</v>
      </c>
      <c r="M15" s="90">
        <f t="shared" si="0"/>
        <v>90.927952690752221</v>
      </c>
      <c r="N15" s="90">
        <f t="shared" si="0"/>
        <v>109.52727995895057</v>
      </c>
      <c r="O15" s="90">
        <f t="shared" si="0"/>
        <v>128.12660722714892</v>
      </c>
      <c r="P15" s="90">
        <f t="shared" si="0"/>
        <v>146.7259344953473</v>
      </c>
      <c r="Q15" s="90">
        <f t="shared" si="0"/>
        <v>165.32526176354565</v>
      </c>
      <c r="R15" s="90">
        <f>AVERAGE(H15:Q15)</f>
        <v>71.296166155829852</v>
      </c>
      <c r="S15" s="96">
        <f>+(S14/41.868)*1000</f>
        <v>712.96166155829849</v>
      </c>
    </row>
    <row r="16" spans="1:19" ht="15.75" thickBot="1" x14ac:dyDescent="0.3">
      <c r="A16" s="114"/>
      <c r="B16" s="112"/>
      <c r="C16" s="113"/>
      <c r="D16" s="19"/>
    </row>
    <row r="17" spans="1:5" ht="16.5" thickBot="1" x14ac:dyDescent="0.3">
      <c r="A17" s="108" t="s">
        <v>161</v>
      </c>
      <c r="B17" s="109" t="s">
        <v>162</v>
      </c>
      <c r="C17" s="11"/>
      <c r="D17" s="11"/>
    </row>
    <row r="18" spans="1:5" ht="15.75" thickBot="1" x14ac:dyDescent="0.3">
      <c r="A18" s="114"/>
      <c r="B18" s="110"/>
      <c r="C18" s="111"/>
      <c r="D18" s="111"/>
    </row>
    <row r="19" spans="1:5" ht="98.25" customHeight="1" thickBot="1" x14ac:dyDescent="0.3">
      <c r="A19" s="114"/>
      <c r="B19" s="112" t="s">
        <v>163</v>
      </c>
      <c r="C19" s="113" t="s">
        <v>362</v>
      </c>
      <c r="D19" s="113"/>
    </row>
    <row r="20" spans="1:5" ht="168" customHeight="1" thickBot="1" x14ac:dyDescent="0.3">
      <c r="A20" s="114"/>
      <c r="B20" s="115" t="s">
        <v>164</v>
      </c>
      <c r="C20" s="113" t="s">
        <v>361</v>
      </c>
      <c r="D20" s="113"/>
    </row>
    <row r="21" spans="1:5" ht="75" customHeight="1" thickBot="1" x14ac:dyDescent="0.3">
      <c r="A21" s="5"/>
      <c r="B21" s="112" t="s">
        <v>165</v>
      </c>
      <c r="C21" s="113" t="s">
        <v>360</v>
      </c>
      <c r="D21" s="113"/>
    </row>
    <row r="22" spans="1:5" ht="72" customHeight="1" thickBot="1" x14ac:dyDescent="0.3">
      <c r="A22" s="117"/>
      <c r="B22" s="115" t="s">
        <v>166</v>
      </c>
      <c r="C22" s="113" t="s">
        <v>360</v>
      </c>
      <c r="D22" s="113"/>
    </row>
    <row r="23" spans="1:5" ht="107.25" customHeight="1" thickBot="1" x14ac:dyDescent="0.3">
      <c r="A23" s="117"/>
      <c r="B23" s="118" t="s">
        <v>167</v>
      </c>
      <c r="C23" s="113" t="s">
        <v>371</v>
      </c>
      <c r="D23" s="113"/>
    </row>
    <row r="24" spans="1:5" ht="56.25" customHeight="1" thickBot="1" x14ac:dyDescent="0.3">
      <c r="A24" s="108"/>
      <c r="B24" s="118" t="s">
        <v>168</v>
      </c>
      <c r="C24" s="113" t="s">
        <v>193</v>
      </c>
      <c r="D24" s="113"/>
    </row>
    <row r="25" spans="1:5" ht="37.5" customHeight="1" thickBot="1" x14ac:dyDescent="0.3">
      <c r="A25" s="5"/>
      <c r="B25" s="118" t="s">
        <v>169</v>
      </c>
      <c r="C25" s="113"/>
      <c r="D25" s="113"/>
    </row>
    <row r="26" spans="1:5" ht="46.5" customHeight="1" thickBot="1" x14ac:dyDescent="0.3">
      <c r="A26" s="114"/>
      <c r="B26" s="118" t="s">
        <v>170</v>
      </c>
      <c r="C26" s="113" t="s">
        <v>364</v>
      </c>
      <c r="D26" s="113"/>
      <c r="E26" s="146"/>
    </row>
  </sheetData>
  <mergeCells count="1">
    <mergeCell ref="F14:F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6"/>
  <sheetViews>
    <sheetView zoomScale="80" zoomScaleNormal="80" workbookViewId="0">
      <selection activeCell="C47" sqref="C47"/>
    </sheetView>
  </sheetViews>
  <sheetFormatPr defaultColWidth="11.5703125" defaultRowHeight="15" x14ac:dyDescent="0.25"/>
  <cols>
    <col min="1" max="1" width="13.85546875" style="5" customWidth="1"/>
    <col min="2" max="2" width="55.5703125" style="11" customWidth="1"/>
    <col min="3" max="3" width="80.5703125" style="11" customWidth="1"/>
    <col min="4" max="4" width="12.140625" style="11" customWidth="1"/>
    <col min="6" max="6" width="27.5703125" customWidth="1"/>
    <col min="7" max="7" width="8.140625" customWidth="1"/>
    <col min="8" max="17" width="6.5703125" customWidth="1"/>
  </cols>
  <sheetData>
    <row r="1" spans="1:19" ht="60" x14ac:dyDescent="0.3">
      <c r="A1" s="1" t="s">
        <v>0</v>
      </c>
      <c r="B1" s="2" t="s">
        <v>1</v>
      </c>
      <c r="C1" s="3"/>
      <c r="D1" s="3"/>
    </row>
    <row r="2" spans="1:19" ht="18.75" x14ac:dyDescent="0.3">
      <c r="A2" s="1"/>
      <c r="B2" s="4" t="s">
        <v>2</v>
      </c>
      <c r="C2" s="3"/>
      <c r="D2" s="3"/>
    </row>
    <row r="3" spans="1:19" ht="17.25" x14ac:dyDescent="0.3">
      <c r="B3" s="6"/>
      <c r="C3" s="7"/>
      <c r="D3" s="7"/>
    </row>
    <row r="4" spans="1:19" ht="27.6" customHeight="1" thickBot="1" x14ac:dyDescent="0.3">
      <c r="A4" s="8" t="s">
        <v>3</v>
      </c>
      <c r="B4" s="9" t="s">
        <v>4</v>
      </c>
      <c r="C4" s="83"/>
    </row>
    <row r="5" spans="1:19" ht="15.75" thickBot="1" x14ac:dyDescent="0.3">
      <c r="A5" s="12"/>
      <c r="B5" s="13"/>
      <c r="C5" s="155"/>
      <c r="D5" s="15"/>
    </row>
    <row r="6" spans="1:19" ht="15.75" thickBot="1" x14ac:dyDescent="0.3">
      <c r="A6" s="16"/>
      <c r="B6" s="17" t="s">
        <v>5</v>
      </c>
      <c r="C6" s="75" t="s">
        <v>288</v>
      </c>
      <c r="D6" s="157"/>
    </row>
    <row r="7" spans="1:19" ht="15.75" thickBot="1" x14ac:dyDescent="0.3">
      <c r="A7" s="20" t="s">
        <v>6</v>
      </c>
      <c r="B7" s="17" t="s">
        <v>7</v>
      </c>
      <c r="C7" s="18" t="s">
        <v>289</v>
      </c>
      <c r="D7" s="19"/>
    </row>
    <row r="8" spans="1:19" ht="105" customHeight="1" thickBot="1" x14ac:dyDescent="0.3">
      <c r="A8" s="20" t="s">
        <v>6</v>
      </c>
      <c r="B8" s="17" t="s">
        <v>8</v>
      </c>
      <c r="C8" s="121" t="s">
        <v>296</v>
      </c>
      <c r="D8" s="19"/>
    </row>
    <row r="9" spans="1:19" ht="32.25" thickBot="1" x14ac:dyDescent="0.3">
      <c r="A9" s="21" t="s">
        <v>9</v>
      </c>
      <c r="B9" s="17" t="s">
        <v>10</v>
      </c>
      <c r="C9" s="18" t="s">
        <v>202</v>
      </c>
      <c r="D9" s="19"/>
    </row>
    <row r="10" spans="1:19" ht="60.75" thickBot="1" x14ac:dyDescent="0.3">
      <c r="A10" s="8"/>
      <c r="B10" s="17" t="s">
        <v>11</v>
      </c>
      <c r="C10" s="141" t="s">
        <v>290</v>
      </c>
      <c r="D10" s="19"/>
      <c r="E10" s="138"/>
    </row>
    <row r="11" spans="1:19" ht="16.5" thickBot="1" x14ac:dyDescent="0.3">
      <c r="A11" s="8" t="s">
        <v>12</v>
      </c>
      <c r="B11" s="9" t="s">
        <v>13</v>
      </c>
      <c r="C11" s="10"/>
    </row>
    <row r="12" spans="1:19" ht="15.75" thickBot="1" x14ac:dyDescent="0.3">
      <c r="A12" s="12"/>
      <c r="B12" s="17" t="s">
        <v>14</v>
      </c>
      <c r="C12" s="91">
        <f>S14</f>
        <v>945.33295117989871</v>
      </c>
      <c r="D12" s="22" t="s">
        <v>15</v>
      </c>
      <c r="F12" s="86"/>
      <c r="G12" s="87"/>
      <c r="H12" s="92">
        <v>2021</v>
      </c>
      <c r="I12" s="92">
        <v>2022</v>
      </c>
      <c r="J12" s="92">
        <v>2023</v>
      </c>
      <c r="K12" s="92">
        <v>2024</v>
      </c>
      <c r="L12" s="92">
        <v>2025</v>
      </c>
      <c r="M12" s="92">
        <v>2026</v>
      </c>
      <c r="N12" s="92">
        <v>2027</v>
      </c>
      <c r="O12" s="92">
        <v>2028</v>
      </c>
      <c r="P12" s="92">
        <v>2029</v>
      </c>
      <c r="Q12" s="92">
        <v>2030</v>
      </c>
      <c r="R12" s="93" t="s">
        <v>84</v>
      </c>
      <c r="S12" s="94" t="s">
        <v>143</v>
      </c>
    </row>
    <row r="13" spans="1:19" ht="45.75" thickBot="1" x14ac:dyDescent="0.3">
      <c r="A13" s="12"/>
      <c r="B13" s="17" t="s">
        <v>16</v>
      </c>
      <c r="C13" s="104">
        <f>R14</f>
        <v>19.264832330180568</v>
      </c>
      <c r="D13" s="24" t="s">
        <v>139</v>
      </c>
      <c r="F13" s="165" t="s">
        <v>142</v>
      </c>
      <c r="G13" s="18" t="s">
        <v>140</v>
      </c>
      <c r="H13" s="89">
        <f>'[2]Transportaftale 2020'!$B$34</f>
        <v>0.22900000000000004</v>
      </c>
      <c r="I13" s="89">
        <f>'[2]Transportaftale 2020'!$C$34</f>
        <v>0.49469999999999992</v>
      </c>
      <c r="J13" s="89">
        <f>'[2]Transportaftale 2020'!$D$34</f>
        <v>0.70220000000000016</v>
      </c>
      <c r="K13" s="89">
        <f>'[2]Transportaftale 2020'!$E$34</f>
        <v>0.86979999999999968</v>
      </c>
      <c r="L13" s="89">
        <f>'[2]Transportaftale 2020'!$F$34</f>
        <v>0.99140000000000095</v>
      </c>
      <c r="M13" s="89">
        <f>'[2]Transportaftale 2020'!$G$34</f>
        <v>1.0589999999999993</v>
      </c>
      <c r="N13" s="89">
        <f>'[2]Transportaftale 2020'!$H$34</f>
        <v>1.0739000000000001</v>
      </c>
      <c r="O13" s="89">
        <f>'[2]Transportaftale 2020'!$I$34</f>
        <v>1.0237999999999996</v>
      </c>
      <c r="P13" s="89">
        <f>'[2]Transportaftale 2020'!$J$34</f>
        <v>0.89830000000000165</v>
      </c>
      <c r="Q13" s="89">
        <f>'[2]Transportaftale 2020'!$K$34</f>
        <v>0.72369999999999823</v>
      </c>
      <c r="R13" s="89">
        <f>SUM(H13:Q13)/10</f>
        <v>0.80657999999999996</v>
      </c>
      <c r="S13" s="95">
        <f>'[2]Transportaftale 2020'!$L$33</f>
        <v>39.5792</v>
      </c>
    </row>
    <row r="14" spans="1:19" ht="15.75" thickBot="1" x14ac:dyDescent="0.3">
      <c r="A14" s="12"/>
      <c r="B14" s="17" t="s">
        <v>18</v>
      </c>
      <c r="C14" s="105"/>
      <c r="D14" s="19"/>
      <c r="F14" s="166"/>
      <c r="G14" s="88" t="s">
        <v>141</v>
      </c>
      <c r="H14" s="90">
        <f>(H13/41.868)*1000</f>
        <v>5.4695710327696583</v>
      </c>
      <c r="I14" s="90">
        <f t="shared" ref="I14:S14" si="0">(I13/41.868)*1000</f>
        <v>11.815706506162222</v>
      </c>
      <c r="J14" s="90">
        <f t="shared" si="0"/>
        <v>16.771758861182768</v>
      </c>
      <c r="K14" s="90">
        <f t="shared" si="0"/>
        <v>20.774816088659588</v>
      </c>
      <c r="L14" s="90">
        <f t="shared" si="0"/>
        <v>23.679182191649971</v>
      </c>
      <c r="M14" s="90">
        <f t="shared" si="0"/>
        <v>25.293780452851802</v>
      </c>
      <c r="N14" s="90">
        <f t="shared" si="0"/>
        <v>25.64966083882679</v>
      </c>
      <c r="O14" s="90">
        <f t="shared" si="0"/>
        <v>24.453042896723023</v>
      </c>
      <c r="P14" s="90">
        <f t="shared" si="0"/>
        <v>21.455526894047999</v>
      </c>
      <c r="Q14" s="90">
        <f t="shared" si="0"/>
        <v>17.285277538931837</v>
      </c>
      <c r="R14" s="90">
        <f t="shared" si="0"/>
        <v>19.264832330180568</v>
      </c>
      <c r="S14" s="90">
        <f t="shared" si="0"/>
        <v>945.33295117989871</v>
      </c>
    </row>
    <row r="15" spans="1:19" ht="75" customHeight="1" thickBot="1" x14ac:dyDescent="0.3">
      <c r="A15" s="21" t="s">
        <v>9</v>
      </c>
      <c r="B15" s="17" t="s">
        <v>19</v>
      </c>
      <c r="C15" s="141" t="s">
        <v>291</v>
      </c>
      <c r="D15" s="19"/>
      <c r="E15" s="123"/>
    </row>
    <row r="16" spans="1:19" ht="32.25" thickBot="1" x14ac:dyDescent="0.3">
      <c r="A16" s="8" t="s">
        <v>20</v>
      </c>
      <c r="B16" s="9" t="s">
        <v>21</v>
      </c>
      <c r="C16" s="10"/>
    </row>
    <row r="17" spans="1:6" ht="45.75" thickBot="1" x14ac:dyDescent="0.3">
      <c r="A17" s="20" t="s">
        <v>22</v>
      </c>
      <c r="B17" s="17" t="s">
        <v>23</v>
      </c>
      <c r="C17" s="73" t="s">
        <v>292</v>
      </c>
      <c r="D17" s="19"/>
      <c r="F17" s="72"/>
    </row>
    <row r="18" spans="1:6" ht="15.75" thickBot="1" x14ac:dyDescent="0.3">
      <c r="A18" s="20" t="s">
        <v>24</v>
      </c>
      <c r="B18" s="26" t="s">
        <v>25</v>
      </c>
      <c r="C18" s="18" t="s">
        <v>293</v>
      </c>
      <c r="D18" s="19"/>
      <c r="F18" s="72"/>
    </row>
    <row r="19" spans="1:6" ht="45.75" thickBot="1" x14ac:dyDescent="0.3">
      <c r="A19" s="20" t="s">
        <v>26</v>
      </c>
      <c r="B19" s="17" t="s">
        <v>27</v>
      </c>
      <c r="C19" s="18" t="s">
        <v>294</v>
      </c>
      <c r="D19" s="19"/>
      <c r="F19" s="72"/>
    </row>
    <row r="20" spans="1:6" ht="30.75" thickBot="1" x14ac:dyDescent="0.3">
      <c r="A20" s="20" t="s">
        <v>28</v>
      </c>
      <c r="B20" s="17" t="s">
        <v>29</v>
      </c>
      <c r="C20" s="18"/>
      <c r="D20" s="19"/>
      <c r="F20" s="72"/>
    </row>
    <row r="21" spans="1:6" ht="15.75" thickBot="1" x14ac:dyDescent="0.3">
      <c r="A21" s="12"/>
      <c r="B21" s="17"/>
      <c r="C21" s="27"/>
      <c r="D21" s="19"/>
    </row>
    <row r="22" spans="1:6" ht="18.75" x14ac:dyDescent="0.25">
      <c r="A22" s="28" t="s">
        <v>30</v>
      </c>
      <c r="B22" s="29" t="s">
        <v>31</v>
      </c>
      <c r="C22" s="30"/>
      <c r="D22" s="31"/>
    </row>
    <row r="23" spans="1:6" ht="16.5" thickBot="1" x14ac:dyDescent="0.3">
      <c r="A23" s="8" t="s">
        <v>32</v>
      </c>
      <c r="B23" s="9" t="s">
        <v>33</v>
      </c>
      <c r="C23" s="10"/>
    </row>
    <row r="24" spans="1:6" ht="153.75" customHeight="1" thickBot="1" x14ac:dyDescent="0.3">
      <c r="A24" s="20" t="s">
        <v>34</v>
      </c>
      <c r="B24" s="17" t="s">
        <v>35</v>
      </c>
      <c r="C24" s="18" t="s">
        <v>295</v>
      </c>
      <c r="D24" s="19"/>
      <c r="E24" s="123"/>
    </row>
    <row r="25" spans="1:6" ht="30.75" thickBot="1" x14ac:dyDescent="0.3">
      <c r="A25" s="20" t="s">
        <v>36</v>
      </c>
      <c r="B25" s="17" t="s">
        <v>37</v>
      </c>
      <c r="C25" s="18" t="s">
        <v>217</v>
      </c>
      <c r="D25" s="19"/>
    </row>
    <row r="26" spans="1:6" ht="45.75" thickBot="1" x14ac:dyDescent="0.3">
      <c r="A26" s="20" t="s">
        <v>38</v>
      </c>
      <c r="B26" s="32" t="s">
        <v>39</v>
      </c>
      <c r="C26" s="18" t="s">
        <v>297</v>
      </c>
      <c r="D26" s="19"/>
    </row>
    <row r="27" spans="1:6" ht="30.75" thickBot="1" x14ac:dyDescent="0.3">
      <c r="A27" s="12"/>
      <c r="B27" s="17" t="s">
        <v>40</v>
      </c>
      <c r="C27" s="18" t="s">
        <v>298</v>
      </c>
      <c r="D27" s="19"/>
    </row>
    <row r="28" spans="1:6" ht="45.75" thickBot="1" x14ac:dyDescent="0.3">
      <c r="A28" s="21" t="s">
        <v>9</v>
      </c>
      <c r="B28" s="17" t="s">
        <v>41</v>
      </c>
      <c r="C28" s="18"/>
      <c r="D28" s="19"/>
    </row>
    <row r="29" spans="1:6" ht="16.5" thickBot="1" x14ac:dyDescent="0.3">
      <c r="A29" s="8" t="s">
        <v>42</v>
      </c>
      <c r="B29" s="9" t="s">
        <v>43</v>
      </c>
      <c r="C29" s="10"/>
    </row>
    <row r="30" spans="1:6" ht="72" customHeight="1" thickBot="1" x14ac:dyDescent="0.3">
      <c r="A30" s="12"/>
      <c r="B30" s="17" t="s">
        <v>44</v>
      </c>
      <c r="C30" s="18" t="s">
        <v>299</v>
      </c>
      <c r="D30" s="19"/>
    </row>
    <row r="31" spans="1:6" ht="45.75" thickBot="1" x14ac:dyDescent="0.3">
      <c r="A31" s="12"/>
      <c r="B31" s="33" t="s">
        <v>45</v>
      </c>
      <c r="C31" s="18"/>
      <c r="D31" s="19"/>
    </row>
    <row r="32" spans="1:6" ht="30.75" thickBot="1" x14ac:dyDescent="0.3">
      <c r="A32" s="12"/>
      <c r="B32" s="33" t="s">
        <v>46</v>
      </c>
      <c r="C32" s="18"/>
      <c r="D32" s="19"/>
    </row>
    <row r="33" spans="1:4" ht="30.75" thickBot="1" x14ac:dyDescent="0.3">
      <c r="A33" s="12"/>
      <c r="B33" s="33" t="s">
        <v>47</v>
      </c>
      <c r="C33" s="18"/>
      <c r="D33" s="19"/>
    </row>
    <row r="34" spans="1:4" ht="16.5" thickBot="1" x14ac:dyDescent="0.3">
      <c r="A34" s="8" t="s">
        <v>48</v>
      </c>
      <c r="B34" s="9" t="s">
        <v>49</v>
      </c>
      <c r="C34" s="10"/>
    </row>
    <row r="35" spans="1:4" ht="30.75" thickBot="1" x14ac:dyDescent="0.3">
      <c r="A35" s="12"/>
      <c r="B35" s="17" t="s">
        <v>50</v>
      </c>
      <c r="C35" s="18" t="s">
        <v>202</v>
      </c>
      <c r="D35" s="19"/>
    </row>
    <row r="36" spans="1:4" ht="45.75" thickBot="1" x14ac:dyDescent="0.3">
      <c r="A36" s="12"/>
      <c r="B36" s="17" t="s">
        <v>51</v>
      </c>
      <c r="C36" s="18" t="s">
        <v>300</v>
      </c>
      <c r="D36" s="19"/>
    </row>
    <row r="37" spans="1:4" ht="45.75" thickBot="1" x14ac:dyDescent="0.3">
      <c r="A37" s="12"/>
      <c r="B37" s="17" t="s">
        <v>52</v>
      </c>
      <c r="C37" s="18" t="s">
        <v>202</v>
      </c>
      <c r="D37" s="19"/>
    </row>
    <row r="38" spans="1:4" ht="16.5" thickBot="1" x14ac:dyDescent="0.3">
      <c r="A38" s="8" t="s">
        <v>53</v>
      </c>
      <c r="B38" s="9" t="s">
        <v>54</v>
      </c>
      <c r="C38" s="10"/>
    </row>
    <row r="39" spans="1:4" ht="30.75" thickBot="1" x14ac:dyDescent="0.3">
      <c r="A39" s="12"/>
      <c r="B39" s="34" t="s">
        <v>55</v>
      </c>
      <c r="C39" s="18" t="s">
        <v>252</v>
      </c>
      <c r="D39" s="19"/>
    </row>
    <row r="40" spans="1:4" ht="30.75" thickBot="1" x14ac:dyDescent="0.3">
      <c r="A40" s="12"/>
      <c r="B40" s="35" t="s">
        <v>56</v>
      </c>
      <c r="C40" s="18" t="s">
        <v>202</v>
      </c>
      <c r="D40" s="19"/>
    </row>
    <row r="41" spans="1:4" x14ac:dyDescent="0.25">
      <c r="A41" s="12"/>
      <c r="B41" s="36"/>
      <c r="C41" s="37"/>
      <c r="D41" s="19"/>
    </row>
    <row r="42" spans="1:4" ht="19.5" thickBot="1" x14ac:dyDescent="0.3">
      <c r="A42" s="28" t="s">
        <v>57</v>
      </c>
      <c r="B42" s="38" t="s">
        <v>58</v>
      </c>
      <c r="C42" s="39"/>
      <c r="D42" s="40"/>
    </row>
    <row r="43" spans="1:4" ht="45.75" customHeight="1" thickBot="1" x14ac:dyDescent="0.3">
      <c r="A43" s="20" t="s">
        <v>59</v>
      </c>
      <c r="B43" s="41" t="s">
        <v>60</v>
      </c>
      <c r="C43" s="18" t="s">
        <v>301</v>
      </c>
      <c r="D43" s="19"/>
    </row>
    <row r="44" spans="1:4" ht="15.75" thickBot="1" x14ac:dyDescent="0.3">
      <c r="A44" s="20" t="s">
        <v>61</v>
      </c>
      <c r="B44" s="34" t="s">
        <v>62</v>
      </c>
      <c r="C44" s="82" t="s">
        <v>210</v>
      </c>
      <c r="D44" s="19"/>
    </row>
    <row r="45" spans="1:4" ht="30.75" thickBot="1" x14ac:dyDescent="0.3">
      <c r="A45" s="20" t="s">
        <v>63</v>
      </c>
      <c r="B45" s="34" t="s">
        <v>64</v>
      </c>
      <c r="C45" s="18"/>
      <c r="D45" s="19"/>
    </row>
    <row r="46" spans="1:4" ht="30.75" thickBot="1" x14ac:dyDescent="0.3">
      <c r="A46" s="20" t="s">
        <v>65</v>
      </c>
      <c r="B46" s="32" t="s">
        <v>66</v>
      </c>
      <c r="C46" s="18"/>
      <c r="D46" s="19"/>
    </row>
    <row r="47" spans="1:4" ht="30.75" thickBot="1" x14ac:dyDescent="0.3">
      <c r="A47" s="20" t="s">
        <v>67</v>
      </c>
      <c r="B47" s="32" t="s">
        <v>68</v>
      </c>
      <c r="C47" s="18"/>
      <c r="D47" s="19"/>
    </row>
    <row r="48" spans="1:4" ht="45.75" thickBot="1" x14ac:dyDescent="0.3">
      <c r="A48" s="20" t="s">
        <v>69</v>
      </c>
      <c r="B48" s="34" t="s">
        <v>70</v>
      </c>
      <c r="C48" s="18"/>
      <c r="D48" s="19"/>
    </row>
    <row r="49" spans="1:4" ht="30.75" thickBot="1" x14ac:dyDescent="0.3">
      <c r="A49" s="20" t="s">
        <v>71</v>
      </c>
      <c r="B49" s="35" t="s">
        <v>72</v>
      </c>
      <c r="C49" s="18"/>
      <c r="D49" s="19"/>
    </row>
    <row r="50" spans="1:4" ht="16.5" thickBot="1" x14ac:dyDescent="0.3">
      <c r="A50" s="12"/>
      <c r="B50" s="9" t="s">
        <v>73</v>
      </c>
      <c r="C50" s="10"/>
    </row>
    <row r="51" spans="1:4" ht="15.75" thickBot="1" x14ac:dyDescent="0.3">
      <c r="A51" s="12"/>
      <c r="B51" s="13"/>
      <c r="C51" s="14"/>
      <c r="D51" s="15"/>
    </row>
    <row r="52" spans="1:4" ht="45.75" thickBot="1" x14ac:dyDescent="0.3">
      <c r="A52" s="21" t="s">
        <v>9</v>
      </c>
      <c r="B52" s="35" t="s">
        <v>74</v>
      </c>
      <c r="C52" s="18"/>
      <c r="D52" s="19"/>
    </row>
    <row r="53" spans="1:4" ht="16.5" thickBot="1" x14ac:dyDescent="0.3">
      <c r="A53" s="12"/>
      <c r="B53" s="9" t="s">
        <v>75</v>
      </c>
      <c r="C53" s="10"/>
    </row>
    <row r="54" spans="1:4" ht="15.75" thickBot="1" x14ac:dyDescent="0.3">
      <c r="A54" s="12"/>
      <c r="B54" s="13"/>
      <c r="C54" s="14"/>
      <c r="D54" s="15"/>
    </row>
    <row r="55" spans="1:4" ht="32.25" thickBot="1" x14ac:dyDescent="0.3">
      <c r="A55" s="21" t="s">
        <v>9</v>
      </c>
      <c r="B55" s="35" t="s">
        <v>76</v>
      </c>
      <c r="C55" s="18"/>
      <c r="D55" s="19"/>
    </row>
    <row r="56" spans="1:4" x14ac:dyDescent="0.25">
      <c r="A56" s="12"/>
      <c r="B56" s="10"/>
      <c r="C56" s="10"/>
    </row>
  </sheetData>
  <mergeCells count="1">
    <mergeCell ref="F13:F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3A32D1314455B478A591A6F17DA1D05" ma:contentTypeVersion="17" ma:contentTypeDescription="Opret et nyt dokument." ma:contentTypeScope="" ma:versionID="de544101e265da1ae3ad4842cfd5c611">
  <xsd:schema xmlns:xsd="http://www.w3.org/2001/XMLSchema" xmlns:xs="http://www.w3.org/2001/XMLSchema" xmlns:p="http://schemas.microsoft.com/office/2006/metadata/properties" xmlns:ns2="71084a78-cf3a-4667-889d-5d5866e7ec0a" xmlns:ns3="c6b8a8bd-3175-4a83-be2d-01ee427737b2" targetNamespace="http://schemas.microsoft.com/office/2006/metadata/properties" ma:root="true" ma:fieldsID="ecf49917de426be1886e03645cc74dbe" ns2:_="" ns3:_="">
    <xsd:import namespace="71084a78-cf3a-4667-889d-5d5866e7ec0a"/>
    <xsd:import namespace="c6b8a8bd-3175-4a83-be2d-01ee427737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84a78-cf3a-4667-889d-5d5866e7ec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8a8bd-3175-4a83-be2d-01ee427737b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c97e6792-9f6d-4839-b958-c2d62f7c0167}" ma:internalName="TaxCatchAll" ma:showField="CatchAllData" ma:web="c6b8a8bd-3175-4a83-be2d-01ee427737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b8a8bd-3175-4a83-be2d-01ee427737b2" xsi:nil="true"/>
    <lcf76f155ced4ddcb4097134ff3c332f xmlns="71084a78-cf3a-4667-889d-5d5866e7ec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897692-B378-42AF-BA7E-6FAECC95DF93}">
  <ds:schemaRefs>
    <ds:schemaRef ds:uri="http://schemas.microsoft.com/sharepoint/v3/contenttype/forms"/>
  </ds:schemaRefs>
</ds:datastoreItem>
</file>

<file path=customXml/itemProps2.xml><?xml version="1.0" encoding="utf-8"?>
<ds:datastoreItem xmlns:ds="http://schemas.openxmlformats.org/officeDocument/2006/customXml" ds:itemID="{D4AB6E92-47E1-405D-96A3-7ED148407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84a78-cf3a-4667-889d-5d5866e7ec0a"/>
    <ds:schemaRef ds:uri="c6b8a8bd-3175-4a83-be2d-01ee427737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E2FAA0-66F3-449B-B713-F36F3AE44464}">
  <ds:schemaRefs>
    <ds:schemaRef ds:uri="http://purl.org/dc/dcmitype/"/>
    <ds:schemaRef ds:uri="http://schemas.microsoft.com/office/2006/documentManagement/types"/>
    <ds:schemaRef ds:uri="http://purl.org/dc/elements/1.1/"/>
    <ds:schemaRef ds:uri="http://www.w3.org/XML/1998/namespace"/>
    <ds:schemaRef ds:uri="71084a78-cf3a-4667-889d-5d5866e7ec0a"/>
    <ds:schemaRef ds:uri="http://purl.org/dc/terms/"/>
    <ds:schemaRef ds:uri="http://schemas.microsoft.com/office/infopath/2007/PartnerControls"/>
    <ds:schemaRef ds:uri="http://schemas.openxmlformats.org/package/2006/metadata/core-properties"/>
    <ds:schemaRef ds:uri="c6b8a8bd-3175-4a83-be2d-01ee427737b2"/>
    <ds:schemaRef ds:uri="http://schemas.microsoft.com/office/2006/metadata/properties"/>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1-Mål</vt:lpstr>
      <vt:lpstr>3.2 Energirenoveringspuljen </vt:lpstr>
      <vt:lpstr>3.2 Skrotningsordningen (EA18)</vt:lpstr>
      <vt:lpstr>3.2 Erhvervspuljen</vt:lpstr>
      <vt:lpstr>3.2 Renovering almene boliger</vt:lpstr>
      <vt:lpstr>3.2 Konverteringer opvarmning</vt:lpstr>
      <vt:lpstr>3.3 Grøn Skattereform 2020</vt:lpstr>
      <vt:lpstr>3.3 Grøn Skattereform 2022</vt:lpstr>
      <vt:lpstr>3.2  Transportaftalen</vt:lpstr>
      <vt:lpstr>3.3 Kilometerbaseret vejafgift</vt:lpstr>
      <vt:lpstr>3.3 Energiafgifter o. EUminsats</vt:lpstr>
      <vt:lpstr>3.3 Forøgelse af dieselafgift</vt:lpstr>
      <vt:lpstr>3.2 EE i staten</vt:lpstr>
      <vt:lpstr>3.2 Eksisterende bygninger</vt:lpstr>
      <vt:lpstr>4.c - Livstider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Sørensen</dc:creator>
  <cp:lastModifiedBy>Thomas Dahl</cp:lastModifiedBy>
  <dcterms:created xsi:type="dcterms:W3CDTF">2019-11-19T12:20:27Z</dcterms:created>
  <dcterms:modified xsi:type="dcterms:W3CDTF">2024-12-13T10:04:17Z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0x010100D3A32D1314455B478A591A6F17DA1D05</vt:lpwstr>
  </property>
</Properties>
</file>